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ndon\Downloads\"/>
    </mc:Choice>
  </mc:AlternateContent>
  <xr:revisionPtr revIDLastSave="0" documentId="8_{433AE6D0-4668-4A78-A7A3-7DAE09661509}" xr6:coauthVersionLast="47" xr6:coauthVersionMax="47" xr10:uidLastSave="{00000000-0000-0000-0000-000000000000}"/>
  <bookViews>
    <workbookView xWindow="216" yWindow="108" windowWidth="21144" windowHeight="12132" xr2:uid="{16360B77-E662-413B-BD99-04CAE0B51DC2}"/>
  </bookViews>
  <sheets>
    <sheet name="Economics of Certified Se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 l="1"/>
  <c r="D63" i="2"/>
  <c r="G61" i="2"/>
  <c r="H61" i="2" s="1"/>
  <c r="I61" i="2" s="1"/>
  <c r="E15" i="2"/>
  <c r="F17" i="2" s="1"/>
  <c r="G27" i="2"/>
  <c r="H27" i="2" s="1"/>
  <c r="D67" i="2" s="1"/>
  <c r="D49" i="2"/>
  <c r="D50" i="2" s="1"/>
  <c r="D51" i="2" s="1"/>
  <c r="D52" i="2" s="1"/>
  <c r="G47" i="2"/>
  <c r="I26" i="2"/>
  <c r="C38" i="2" s="1"/>
  <c r="I25" i="2"/>
  <c r="E25" i="2" s="1"/>
  <c r="I14" i="2"/>
  <c r="I13" i="2"/>
  <c r="I12" i="2"/>
  <c r="E11" i="2"/>
  <c r="I11" i="2" s="1"/>
  <c r="I10" i="2"/>
  <c r="D53" i="2" l="1"/>
  <c r="D64" i="2"/>
  <c r="D65" i="2" s="1"/>
  <c r="D66" i="2" s="1"/>
  <c r="H36" i="2"/>
  <c r="G36" i="2"/>
  <c r="G40" i="2" s="1"/>
  <c r="I15" i="2"/>
  <c r="I17" i="2"/>
  <c r="H37" i="2" s="1"/>
  <c r="G63" i="2" s="1"/>
  <c r="H47" i="2"/>
  <c r="E26" i="2"/>
  <c r="I27" i="2"/>
  <c r="E27" i="2" s="1"/>
  <c r="F66" i="2" l="1"/>
  <c r="H66" i="2" s="1"/>
  <c r="F62" i="2"/>
  <c r="H62" i="2" s="1"/>
  <c r="G64" i="2"/>
  <c r="F65" i="2"/>
  <c r="H65" i="2" s="1"/>
  <c r="F64" i="2"/>
  <c r="H64" i="2" s="1"/>
  <c r="F63" i="2"/>
  <c r="H63" i="2" s="1"/>
  <c r="G62" i="2"/>
  <c r="G66" i="2"/>
  <c r="G65" i="2"/>
  <c r="F49" i="2"/>
  <c r="H49" i="2" s="1"/>
  <c r="G49" i="2"/>
  <c r="F50" i="2"/>
  <c r="H50" i="2" s="1"/>
  <c r="G50" i="2"/>
  <c r="F52" i="2"/>
  <c r="H52" i="2" s="1"/>
  <c r="G48" i="2"/>
  <c r="F48" i="2"/>
  <c r="H48" i="2" s="1"/>
  <c r="F51" i="2"/>
  <c r="H51" i="2" s="1"/>
  <c r="G51" i="2"/>
  <c r="G52" i="2"/>
  <c r="I21" i="2"/>
  <c r="I20" i="2"/>
  <c r="I47" i="2"/>
  <c r="I37" i="2"/>
  <c r="I65" i="2" l="1"/>
  <c r="I66" i="2"/>
  <c r="I64" i="2"/>
  <c r="I63" i="2"/>
  <c r="I62" i="2"/>
  <c r="I50" i="2"/>
  <c r="I48" i="2"/>
  <c r="I52" i="2"/>
  <c r="I51" i="2"/>
  <c r="I49" i="2"/>
  <c r="H40" i="2"/>
  <c r="I36" i="2"/>
  <c r="I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Dhuyveter</author>
  </authors>
  <commentList>
    <comment ref="I6" authorId="0" shapeId="0" xr:uid="{8310D2EE-FF41-45BC-954A-7CA19299FD44}">
      <text>
        <r>
          <rPr>
            <b/>
            <sz val="11"/>
            <color indexed="81"/>
            <rFont val="Arial"/>
            <family val="2"/>
          </rPr>
          <t>Enter the cost per bushel for certified seed (net of any rebates or discounts).</t>
        </r>
      </text>
    </comment>
    <comment ref="I9" authorId="0" shapeId="0" xr:uid="{0A5B4ACA-A350-4E12-A27F-A66024E972CB}">
      <text>
        <r>
          <rPr>
            <b/>
            <sz val="11"/>
            <color indexed="81"/>
            <rFont val="Arial"/>
            <family val="2"/>
          </rPr>
          <t xml:space="preserve">Enter the harvest price for the grain that will be held back for seed (this represents the opportunity cost of not selling).
</t>
        </r>
      </text>
    </comment>
    <comment ref="E10" authorId="0" shapeId="0" xr:uid="{8FB5F619-84EE-44E3-B114-7B488057CFE9}">
      <text>
        <r>
          <rPr>
            <b/>
            <sz val="11"/>
            <color indexed="81"/>
            <rFont val="Arial"/>
            <family val="2"/>
          </rPr>
          <t xml:space="preserve">Enter the storage cost per bushel per month for farmer-saved seed (a proxy for this cost is the commercial storage rates).
</t>
        </r>
      </text>
    </comment>
    <comment ref="G10" authorId="0" shapeId="0" xr:uid="{2A923593-EF3F-4925-8671-243042F1B691}">
      <text>
        <r>
          <rPr>
            <b/>
            <sz val="11"/>
            <color indexed="81"/>
            <rFont val="Arial"/>
            <family val="2"/>
          </rPr>
          <t xml:space="preserve">Enter the total number of days the seed is stored (i.e., the total days from harvest until planting).
</t>
        </r>
      </text>
    </comment>
    <comment ref="G11" authorId="0" shapeId="0" xr:uid="{FD549BFE-1268-4519-A912-E643FDF92770}">
      <text>
        <r>
          <rPr>
            <b/>
            <sz val="11"/>
            <color indexed="81"/>
            <rFont val="Arial"/>
            <family val="2"/>
          </rPr>
          <t>Enter interest rate paid on borrowed capital or on savings if no debt exists
(Ex. enter as 10.0 not 0.10).</t>
        </r>
        <r>
          <rPr>
            <sz val="11"/>
            <color indexed="81"/>
            <rFont val="Arial"/>
            <family val="2"/>
          </rPr>
          <t xml:space="preserve">
</t>
        </r>
      </text>
    </comment>
    <comment ref="E12" authorId="0" shapeId="0" xr:uid="{1875D803-7D56-4473-8883-E6BA26C8ACB0}">
      <text>
        <r>
          <rPr>
            <b/>
            <sz val="11"/>
            <color indexed="81"/>
            <rFont val="Arial"/>
            <family val="2"/>
          </rPr>
          <t xml:space="preserve">Enter the cost of cleaning seed ($/bu).  The average reported by KS Ag Stat in 2000 was 46 cents/bushel.
</t>
        </r>
      </text>
    </comment>
    <comment ref="G12" authorId="0" shapeId="0" xr:uid="{6BEE9853-90B4-4BB6-B5E4-907495669150}">
      <text>
        <r>
          <rPr>
            <b/>
            <sz val="11"/>
            <color indexed="81"/>
            <rFont val="Arial"/>
            <family val="2"/>
          </rPr>
          <t>Enter the percent of bushels that are cleaned.  If seed is not cleaned, enter 0.</t>
        </r>
      </text>
    </comment>
    <comment ref="E13" authorId="0" shapeId="0" xr:uid="{FC5B832F-4E65-4CF9-AF65-B34764A3BD8B}">
      <text>
        <r>
          <rPr>
            <b/>
            <sz val="11"/>
            <color indexed="81"/>
            <rFont val="Arial"/>
            <family val="2"/>
          </rPr>
          <t xml:space="preserve">Enter the cost of treating seed ($/bu).  The average reported by KS Ag Stat in 2000 was 48 cents/bushel.
</t>
        </r>
      </text>
    </comment>
    <comment ref="G13" authorId="0" shapeId="0" xr:uid="{E54E0756-64BC-4878-A7EC-458AB1BFBA29}">
      <text>
        <r>
          <rPr>
            <b/>
            <sz val="11"/>
            <color indexed="81"/>
            <rFont val="Arial"/>
            <family val="2"/>
          </rPr>
          <t xml:space="preserve">Enter the percent of bushels that are treated.  If seed is not treated, enter 0.
</t>
        </r>
      </text>
    </comment>
    <comment ref="E14" authorId="0" shapeId="0" xr:uid="{AF725381-7F0F-41F3-A604-2BF4C9AC32E8}">
      <text>
        <r>
          <rPr>
            <b/>
            <sz val="11"/>
            <color indexed="81"/>
            <rFont val="Arial"/>
            <family val="2"/>
          </rPr>
          <t xml:space="preserve">Enter any other cost (e.g., handling, labor, hauling) that has not already been included as a flat rate ($/bul).  Use the "Labor cost calculator" tab to estimate labor cost.
</t>
        </r>
      </text>
    </comment>
    <comment ref="E15" authorId="0" shapeId="0" xr:uid="{1D18F185-ED4D-43AE-866E-7A052ADEDBE4}">
      <text>
        <r>
          <rPr>
            <b/>
            <sz val="11"/>
            <color indexed="81"/>
            <rFont val="Arial"/>
            <family val="2"/>
          </rPr>
          <t xml:space="preserve">Enter the VALUE of the material cleaned out (e.g., cracked kernals,  screenings) as $/BU.
</t>
        </r>
      </text>
    </comment>
    <comment ref="G15" authorId="0" shapeId="0" xr:uid="{E01B92BA-A136-4241-95F6-9F5C3162035C}">
      <text>
        <r>
          <rPr>
            <b/>
            <sz val="11"/>
            <color indexed="81"/>
            <rFont val="Arial"/>
            <family val="2"/>
          </rPr>
          <t xml:space="preserve">Enter the percent of bushels that are removed in the cleaning process (i.e., the bushels lost in cleaning).
</t>
        </r>
      </text>
    </comment>
    <comment ref="I22" authorId="0" shapeId="0" xr:uid="{62FAE07C-D13F-4192-BDD3-407EE5B1611D}">
      <text>
        <r>
          <rPr>
            <b/>
            <sz val="11"/>
            <color indexed="81"/>
            <rFont val="Arial"/>
            <family val="2"/>
          </rPr>
          <t xml:space="preserve">Enter the marginal cost for harvesting and hauling any additional bushels ($/bu).  For example, custom harvest rates in Kansas indicate that wheat harvesting and hauling cost for yields above some given level (e.g., 20 bushels) are approximately 25 cents per bushel.
</t>
        </r>
      </text>
    </comment>
    <comment ref="G25" authorId="0" shapeId="0" xr:uid="{BE99F000-EFCF-4063-BEF8-06123586D834}">
      <text>
        <r>
          <rPr>
            <b/>
            <sz val="11"/>
            <color indexed="81"/>
            <rFont val="Arial"/>
            <family val="2"/>
          </rPr>
          <t xml:space="preserve">Enter the pounds per acre planted with certified seed.
</t>
        </r>
      </text>
    </comment>
    <comment ref="H25" authorId="0" shapeId="0" xr:uid="{16D120CF-6E37-47BB-A7DB-3AAA7FCF2879}">
      <text>
        <r>
          <rPr>
            <b/>
            <sz val="11"/>
            <color indexed="81"/>
            <rFont val="Arial"/>
            <family val="2"/>
          </rPr>
          <t xml:space="preserve">Enter the pounds per acre planted for farmer-saved seed.
</t>
        </r>
      </text>
    </comment>
    <comment ref="G26" authorId="0" shapeId="0" xr:uid="{A22FE307-0772-4277-9A8C-E9234DBEEF21}">
      <text>
        <r>
          <rPr>
            <b/>
            <sz val="11"/>
            <color indexed="81"/>
            <rFont val="Arial"/>
            <family val="2"/>
          </rPr>
          <t xml:space="preserve">Enter the expected yield (bu/acre) for certified seed.
</t>
        </r>
      </text>
    </comment>
    <comment ref="H26" authorId="0" shapeId="0" xr:uid="{FEB73B50-9DDF-452F-A838-39D85DBC5421}">
      <text>
        <r>
          <rPr>
            <b/>
            <sz val="11"/>
            <color indexed="81"/>
            <rFont val="Arial"/>
            <family val="2"/>
          </rPr>
          <t xml:space="preserve">Enter the expected yield (bu/acre) with farmer-saved seed.
</t>
        </r>
      </text>
    </comment>
    <comment ref="G27" authorId="0" shapeId="0" xr:uid="{881A453E-1A16-4042-A322-6B5DB93AD7B3}">
      <text>
        <r>
          <rPr>
            <b/>
            <sz val="11"/>
            <color indexed="81"/>
            <rFont val="Arial"/>
            <family val="2"/>
          </rPr>
          <t xml:space="preserve">Enter the expected price ($/bu) for the crop harvested from certified seed.
</t>
        </r>
      </text>
    </comment>
    <comment ref="H27" authorId="0" shapeId="0" xr:uid="{70F77B2E-4013-442D-A802-DD9546495BD0}">
      <text>
        <r>
          <rPr>
            <b/>
            <sz val="11"/>
            <color indexed="81"/>
            <rFont val="Arial"/>
            <family val="2"/>
          </rPr>
          <t xml:space="preserve">Enter the expected price ($/bu) for the crop harvested from farmer-saved seed.
</t>
        </r>
      </text>
    </comment>
    <comment ref="F47" authorId="0" shapeId="0" xr:uid="{439C8BC8-55EC-4F63-9D1E-D04C5B1230F8}">
      <text>
        <r>
          <rPr>
            <b/>
            <sz val="11"/>
            <color indexed="81"/>
            <rFont val="Arial"/>
            <family val="2"/>
          </rPr>
          <t xml:space="preserve">Enter the lowest price premium for crop planted to certified seed to consider for sensitivity analysis (typically zero).  
Without some type of identity preserved program, there is little reason to believe a crop from certified seed will bring a price premium, relative to one from farmer-saved seed.
</t>
        </r>
      </text>
    </comment>
    <comment ref="D48" authorId="0" shapeId="0" xr:uid="{EEFCA577-66FA-4FE9-9A43-0FA56B1C1FEF}">
      <text>
        <r>
          <rPr>
            <b/>
            <sz val="11"/>
            <color indexed="81"/>
            <rFont val="Arial"/>
            <family val="2"/>
          </rPr>
          <t xml:space="preserve">Enter the lowest yield advantage for crop planted with certified seed to consider for sensitivity analysis (typically zero).
</t>
        </r>
      </text>
    </comment>
    <comment ref="F61" authorId="0" shapeId="0" xr:uid="{84E0E5E4-4DFB-4A9C-88DB-22605CFFD864}">
      <text>
        <r>
          <rPr>
            <b/>
            <sz val="11"/>
            <color indexed="81"/>
            <rFont val="Arial"/>
            <family val="2"/>
          </rPr>
          <t xml:space="preserve">Enter the lowest price premium for crop planted to certified seed to consider for sensitivity analysis (typically zero).  
Without some type of identity preserved program, there is little reason to believe a crop from certified seed will bring a price premium, relative to one from farmer-saved seed.
</t>
        </r>
      </text>
    </comment>
    <comment ref="D62" authorId="0" shapeId="0" xr:uid="{7FC3E182-1F9F-4F75-A215-BD599A38A93A}">
      <text>
        <r>
          <rPr>
            <b/>
            <sz val="11"/>
            <color indexed="81"/>
            <rFont val="Arial"/>
            <family val="2"/>
          </rPr>
          <t xml:space="preserve">Enter the lowest yield advantage for crop planted with certified seed to consider for sensitivity analysis (typically zero).
</t>
        </r>
      </text>
    </comment>
  </commentList>
</comments>
</file>

<file path=xl/sharedStrings.xml><?xml version="1.0" encoding="utf-8"?>
<sst xmlns="http://schemas.openxmlformats.org/spreadsheetml/2006/main" count="52" uniqueCount="42">
  <si>
    <t>ECONOMICS OF CERTIFIED SEED vs FARMER-SAVED SEED</t>
  </si>
  <si>
    <t>Cost of certified seed, $/bu</t>
  </si>
  <si>
    <t>Harvest price of farmer-saved seed, $/bu</t>
  </si>
  <si>
    <t>Storage cost</t>
  </si>
  <si>
    <t>$/bu/mo</t>
  </si>
  <si>
    <t xml:space="preserve"> days</t>
  </si>
  <si>
    <t>Interest cost</t>
  </si>
  <si>
    <t>days</t>
  </si>
  <si>
    <t xml:space="preserve"> interest rate</t>
  </si>
  <si>
    <t>Cleaning cost</t>
  </si>
  <si>
    <t>$/bu</t>
  </si>
  <si>
    <t xml:space="preserve"> cleaned</t>
  </si>
  <si>
    <t>Treating cost</t>
  </si>
  <si>
    <t xml:space="preserve"> treated</t>
  </si>
  <si>
    <t>Cleanout value</t>
  </si>
  <si>
    <t xml:space="preserve"> cleanout</t>
  </si>
  <si>
    <t>Cost of farmer-saved seed, $/bu</t>
  </si>
  <si>
    <t>Price spread (certified less farmer-saved) $/bu</t>
  </si>
  <si>
    <t>Certified/farmer-saved ratio</t>
  </si>
  <si>
    <t>Marginal harvest/hauling cost, $/bu</t>
  </si>
  <si>
    <t>Certified</t>
  </si>
  <si>
    <t>Farm-saved</t>
  </si>
  <si>
    <t>Difference</t>
  </si>
  <si>
    <t>Seeding rate, lbs/ac</t>
  </si>
  <si>
    <t>Expected yield, bu/ac</t>
  </si>
  <si>
    <t>Expected price, $/bu</t>
  </si>
  <si>
    <t>PgDn for results</t>
  </si>
  <si>
    <t>Gross returns, $/ac</t>
  </si>
  <si>
    <t>Seed cost, $/ac</t>
  </si>
  <si>
    <t>Return to seed, $/ac</t>
  </si>
  <si>
    <t>Yield advantage</t>
  </si>
  <si>
    <t>bu/ac*</t>
  </si>
  <si>
    <t xml:space="preserve">* Based on a yield of </t>
  </si>
  <si>
    <t>Returns per acre to certified seed</t>
  </si>
  <si>
    <t>Returns per bushel to certified seed</t>
  </si>
  <si>
    <t>Perameters</t>
  </si>
  <si>
    <t>Other cost, i.e. labor</t>
  </si>
  <si>
    <t xml:space="preserve">**Price advantage is unlikely in the absence of an Identity Preserved program </t>
  </si>
  <si>
    <t>Price advantage with certified seed**, $/bu</t>
  </si>
  <si>
    <t>Farmer saved</t>
  </si>
  <si>
    <t>Please enter the values that are relevant to you</t>
  </si>
  <si>
    <t>Gold text represents year and operation specific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</si>
</sst>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164" formatCode="0.0%"/>
    <numFmt numFmtId="165" formatCode="&quot;$&quot;#,##0.000_);\(&quot;$&quot;#,##0.000\)"/>
    <numFmt numFmtId="166" formatCode="0.00_)"/>
    <numFmt numFmtId="167" formatCode="&quot;$&quot;#,##0.000_);[Red]\(&quot;$&quot;#,##0.000\)"/>
    <numFmt numFmtId="168" formatCode="0.0_)"/>
    <numFmt numFmtId="169" formatCode=";;;"/>
  </numFmts>
  <fonts count="36" x14ac:knownFonts="1">
    <font>
      <sz val="11"/>
      <color theme="1"/>
      <name val="Roboto slab"/>
      <family val="2"/>
      <scheme val="minor"/>
    </font>
    <font>
      <sz val="11"/>
      <color theme="1"/>
      <name val="Roboto slab"/>
      <family val="2"/>
      <scheme val="minor"/>
    </font>
    <font>
      <b/>
      <sz val="12"/>
      <name val="Arial"/>
      <family val="2"/>
    </font>
    <font>
      <b/>
      <sz val="18"/>
      <name val="Arial"/>
      <family val="2"/>
    </font>
    <font>
      <b/>
      <sz val="16"/>
      <name val="Arial"/>
      <family val="2"/>
    </font>
    <font>
      <b/>
      <u/>
      <sz val="16"/>
      <name val="Arial"/>
      <family val="2"/>
    </font>
    <font>
      <sz val="14"/>
      <name val="Arial"/>
      <family val="2"/>
    </font>
    <font>
      <b/>
      <u/>
      <sz val="18"/>
      <name val="Arial"/>
      <family val="2"/>
    </font>
    <font>
      <b/>
      <sz val="14"/>
      <name val="Arial"/>
      <family val="2"/>
    </font>
    <font>
      <b/>
      <i/>
      <sz val="16"/>
      <name val="Arial"/>
      <family val="2"/>
    </font>
    <font>
      <b/>
      <sz val="11"/>
      <color indexed="81"/>
      <name val="Arial"/>
      <family val="2"/>
    </font>
    <font>
      <sz val="11"/>
      <color indexed="81"/>
      <name val="Arial"/>
      <family val="2"/>
    </font>
    <font>
      <b/>
      <sz val="16"/>
      <name val="Roboto slab"/>
      <scheme val="minor"/>
    </font>
    <font>
      <b/>
      <u/>
      <sz val="16"/>
      <name val="Roboto slab"/>
      <scheme val="minor"/>
    </font>
    <font>
      <b/>
      <sz val="16"/>
      <name val="Sani Trixie Sans"/>
    </font>
    <font>
      <b/>
      <sz val="16"/>
      <color indexed="12"/>
      <name val="Sani Trixie Sans"/>
    </font>
    <font>
      <b/>
      <sz val="16"/>
      <color theme="0"/>
      <name val="Arial"/>
      <family val="2"/>
    </font>
    <font>
      <b/>
      <sz val="16"/>
      <color theme="4"/>
      <name val="Roboto slab"/>
      <scheme val="minor"/>
    </font>
    <font>
      <b/>
      <i/>
      <sz val="16"/>
      <color theme="4"/>
      <name val="Roboto slab"/>
      <scheme val="minor"/>
    </font>
    <font>
      <b/>
      <sz val="18"/>
      <color theme="2"/>
      <name val="Arial"/>
      <family val="2"/>
    </font>
    <font>
      <b/>
      <sz val="16"/>
      <color theme="2"/>
      <name val="Arial"/>
      <family val="2"/>
    </font>
    <font>
      <b/>
      <sz val="18"/>
      <color theme="2"/>
      <name val="Veneer"/>
      <scheme val="major"/>
    </font>
    <font>
      <b/>
      <sz val="16"/>
      <color theme="4"/>
      <name val="Arial"/>
      <family val="2"/>
    </font>
    <font>
      <b/>
      <sz val="18"/>
      <color theme="4"/>
      <name val="Arial"/>
      <family val="2"/>
    </font>
    <font>
      <b/>
      <sz val="16"/>
      <color theme="2"/>
      <name val="Veneer"/>
      <scheme val="major"/>
    </font>
    <font>
      <b/>
      <sz val="12"/>
      <name val="Roboto slab"/>
      <scheme val="minor"/>
    </font>
    <font>
      <b/>
      <u/>
      <sz val="16"/>
      <name val="Sani Trixie Sans"/>
    </font>
    <font>
      <b/>
      <i/>
      <sz val="16"/>
      <color indexed="10"/>
      <name val="Sani Trixie Sans"/>
    </font>
    <font>
      <b/>
      <sz val="18"/>
      <color theme="0"/>
      <name val="Arial"/>
      <family val="2"/>
    </font>
    <font>
      <b/>
      <sz val="18"/>
      <color theme="0"/>
      <name val="Veneer"/>
      <scheme val="major"/>
    </font>
    <font>
      <b/>
      <sz val="14"/>
      <name val="Sani Trixie Sans"/>
    </font>
    <font>
      <b/>
      <sz val="14"/>
      <color theme="1"/>
      <name val="Sani Trixie Sans"/>
    </font>
    <font>
      <b/>
      <sz val="16"/>
      <color theme="7" tint="-0.499984740745262"/>
      <name val="Sani Trixie Sans"/>
    </font>
    <font>
      <b/>
      <sz val="16"/>
      <color theme="7" tint="-0.499984740745262"/>
      <name val="Roboto slab"/>
      <scheme val="minor"/>
    </font>
    <font>
      <b/>
      <sz val="16"/>
      <color theme="7" tint="-0.499984740745262"/>
      <name val="Arial"/>
      <family val="2"/>
    </font>
    <font>
      <b/>
      <sz val="12"/>
      <color theme="7" tint="-0.499984740745262"/>
      <name val="Roboto slab"/>
      <scheme val="minor"/>
    </font>
  </fonts>
  <fills count="9">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4"/>
        <bgColor indexed="42"/>
      </patternFill>
    </fill>
    <fill>
      <patternFill patternType="solid">
        <fgColor theme="4"/>
        <bgColor indexed="64"/>
      </patternFill>
    </fill>
    <fill>
      <patternFill patternType="solid">
        <fgColor theme="2"/>
        <bgColor indexed="26"/>
      </patternFill>
    </fill>
    <fill>
      <patternFill patternType="solid">
        <fgColor theme="2"/>
        <bgColor indexed="64"/>
      </patternFill>
    </fill>
  </fills>
  <borders count="51">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style="thin">
        <color indexed="64"/>
      </top>
      <bottom/>
      <diagonal/>
    </border>
    <border>
      <left/>
      <right/>
      <top style="thin">
        <color indexed="64"/>
      </top>
      <bottom/>
      <diagonal/>
    </border>
    <border>
      <left/>
      <right style="medium">
        <color indexed="8"/>
      </right>
      <top style="thin">
        <color indexed="64"/>
      </top>
      <bottom/>
      <diagonal/>
    </border>
    <border>
      <left style="medium">
        <color indexed="8"/>
      </left>
      <right/>
      <top/>
      <bottom style="thin">
        <color indexed="64"/>
      </bottom>
      <diagonal/>
    </border>
    <border>
      <left/>
      <right/>
      <top/>
      <bottom style="thin">
        <color indexed="64"/>
      </bottom>
      <diagonal/>
    </border>
    <border>
      <left/>
      <right style="medium">
        <color indexed="8"/>
      </right>
      <top/>
      <bottom style="thin">
        <color indexed="64"/>
      </bottom>
      <diagonal/>
    </border>
    <border>
      <left style="thin">
        <color indexed="64"/>
      </left>
      <right style="thin">
        <color indexed="64"/>
      </right>
      <top style="medium">
        <color indexed="8"/>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medium">
        <color auto="1"/>
      </top>
      <bottom/>
      <diagonal/>
    </border>
    <border>
      <left style="medium">
        <color indexed="64"/>
      </left>
      <right/>
      <top style="medium">
        <color indexed="64"/>
      </top>
      <bottom/>
      <diagonal/>
    </border>
    <border>
      <left style="medium">
        <color indexed="8"/>
      </left>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8"/>
      </top>
      <bottom/>
      <diagonal/>
    </border>
    <border>
      <left style="medium">
        <color indexed="8"/>
      </left>
      <right style="medium">
        <color indexed="64"/>
      </right>
      <top style="medium">
        <color indexed="8"/>
      </top>
      <bottom/>
      <diagonal/>
    </border>
    <border>
      <left style="medium">
        <color indexed="64"/>
      </left>
      <right/>
      <top style="medium">
        <color indexed="8"/>
      </top>
      <bottom style="medium">
        <color indexed="64"/>
      </bottom>
      <diagonal/>
    </border>
    <border>
      <left style="medium">
        <color indexed="8"/>
      </left>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auto="1"/>
      </left>
      <right/>
      <top/>
      <bottom style="medium">
        <color auto="1"/>
      </bottom>
      <diagonal/>
    </border>
    <border>
      <left/>
      <right style="medium">
        <color auto="1"/>
      </right>
      <top/>
      <bottom style="medium">
        <color auto="1"/>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6">
    <xf numFmtId="0" fontId="0" fillId="0" borderId="0" xfId="0"/>
    <xf numFmtId="0" fontId="2" fillId="0" borderId="0" xfId="0" applyFont="1"/>
    <xf numFmtId="0" fontId="3" fillId="0" borderId="0" xfId="0" applyFont="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6" fillId="0" borderId="0" xfId="0" applyFont="1" applyAlignment="1">
      <alignment horizontal="right"/>
    </xf>
    <xf numFmtId="0" fontId="3" fillId="2" borderId="0" xfId="0" applyFont="1" applyFill="1"/>
    <xf numFmtId="0" fontId="4" fillId="2" borderId="4" xfId="0" applyFont="1" applyFill="1" applyBorder="1"/>
    <xf numFmtId="0" fontId="3" fillId="2" borderId="5" xfId="0" applyFont="1" applyFill="1" applyBorder="1"/>
    <xf numFmtId="0" fontId="4" fillId="3" borderId="4" xfId="0" applyFont="1" applyFill="1" applyBorder="1"/>
    <xf numFmtId="0" fontId="4" fillId="3" borderId="0" xfId="0" applyFont="1" applyFill="1"/>
    <xf numFmtId="0" fontId="3" fillId="3" borderId="5" xfId="0" applyFont="1" applyFill="1" applyBorder="1"/>
    <xf numFmtId="0" fontId="3" fillId="0" borderId="0" xfId="0" applyFont="1" applyAlignment="1">
      <alignment vertical="center"/>
    </xf>
    <xf numFmtId="0" fontId="4" fillId="3" borderId="0" xfId="0" applyFont="1" applyFill="1" applyAlignment="1">
      <alignment horizontal="center"/>
    </xf>
    <xf numFmtId="0" fontId="5" fillId="3" borderId="0" xfId="0" applyFont="1" applyFill="1" applyAlignment="1">
      <alignment horizontal="centerContinuous"/>
    </xf>
    <xf numFmtId="0" fontId="7" fillId="3" borderId="5" xfId="0" applyFont="1" applyFill="1" applyBorder="1" applyAlignment="1">
      <alignment horizontal="centerContinuous"/>
    </xf>
    <xf numFmtId="0" fontId="5" fillId="3" borderId="0" xfId="0" applyFont="1" applyFill="1" applyAlignment="1">
      <alignment horizontal="center"/>
    </xf>
    <xf numFmtId="7" fontId="4" fillId="3" borderId="0" xfId="0" applyNumberFormat="1" applyFont="1" applyFill="1" applyAlignment="1">
      <alignment horizontal="center"/>
    </xf>
    <xf numFmtId="8" fontId="4" fillId="3" borderId="1" xfId="0" applyNumberFormat="1" applyFont="1" applyFill="1" applyBorder="1" applyAlignment="1">
      <alignment horizontal="center"/>
    </xf>
    <xf numFmtId="168" fontId="4" fillId="3" borderId="0" xfId="0" applyNumberFormat="1" applyFont="1" applyFill="1" applyAlignment="1">
      <alignment horizontal="center"/>
    </xf>
    <xf numFmtId="0" fontId="3" fillId="3" borderId="4" xfId="0" applyFont="1" applyFill="1" applyBorder="1"/>
    <xf numFmtId="169" fontId="3" fillId="3" borderId="0" xfId="0" applyNumberFormat="1" applyFont="1" applyFill="1"/>
    <xf numFmtId="0" fontId="8" fillId="3" borderId="0" xfId="0" applyFont="1" applyFill="1"/>
    <xf numFmtId="0" fontId="3" fillId="3" borderId="0" xfId="0" applyFont="1" applyFill="1"/>
    <xf numFmtId="0" fontId="3" fillId="3" borderId="6" xfId="0" applyFont="1" applyFill="1" applyBorder="1"/>
    <xf numFmtId="0" fontId="3" fillId="3" borderId="7" xfId="0" applyFont="1" applyFill="1" applyBorder="1"/>
    <xf numFmtId="0" fontId="3" fillId="3" borderId="8" xfId="0" applyFont="1" applyFill="1" applyBorder="1"/>
    <xf numFmtId="0" fontId="9" fillId="0" borderId="0" xfId="0" applyFont="1"/>
    <xf numFmtId="0" fontId="4" fillId="4" borderId="1" xfId="0" applyFont="1" applyFill="1" applyBorder="1"/>
    <xf numFmtId="0" fontId="4" fillId="4" borderId="2" xfId="0" applyFont="1" applyFill="1" applyBorder="1"/>
    <xf numFmtId="0" fontId="4" fillId="4" borderId="3" xfId="0" applyFont="1" applyFill="1" applyBorder="1"/>
    <xf numFmtId="0" fontId="4" fillId="4" borderId="4" xfId="0" applyFont="1" applyFill="1" applyBorder="1"/>
    <xf numFmtId="0" fontId="4" fillId="4" borderId="5" xfId="0" applyFont="1" applyFill="1" applyBorder="1"/>
    <xf numFmtId="0" fontId="12" fillId="0" borderId="0" xfId="0" applyFont="1"/>
    <xf numFmtId="0" fontId="4" fillId="0" borderId="10" xfId="0" applyFont="1" applyBorder="1"/>
    <xf numFmtId="0" fontId="12" fillId="0" borderId="11" xfId="0" applyFont="1" applyBorder="1"/>
    <xf numFmtId="0" fontId="4" fillId="0" borderId="12" xfId="0" applyFont="1" applyBorder="1"/>
    <xf numFmtId="0" fontId="4" fillId="4" borderId="13" xfId="0" applyFont="1" applyFill="1" applyBorder="1"/>
    <xf numFmtId="0" fontId="12" fillId="4" borderId="14" xfId="0" applyFont="1" applyFill="1" applyBorder="1"/>
    <xf numFmtId="165" fontId="12" fillId="4" borderId="14" xfId="0" applyNumberFormat="1" applyFont="1" applyFill="1" applyBorder="1"/>
    <xf numFmtId="0" fontId="4" fillId="4" borderId="15" xfId="0" applyFont="1" applyFill="1" applyBorder="1"/>
    <xf numFmtId="165" fontId="12" fillId="0" borderId="0" xfId="0" applyNumberFormat="1" applyFont="1" applyAlignment="1">
      <alignment horizontal="right"/>
    </xf>
    <xf numFmtId="165" fontId="12" fillId="4" borderId="14" xfId="0" applyNumberFormat="1" applyFont="1" applyFill="1" applyBorder="1" applyAlignment="1">
      <alignment horizontal="right"/>
    </xf>
    <xf numFmtId="0" fontId="14" fillId="0" borderId="11" xfId="0" applyFont="1" applyBorder="1"/>
    <xf numFmtId="0" fontId="16" fillId="0" borderId="0" xfId="0" applyFont="1"/>
    <xf numFmtId="0" fontId="19" fillId="5" borderId="1" xfId="0" applyFont="1" applyFill="1" applyBorder="1"/>
    <xf numFmtId="0" fontId="19" fillId="5" borderId="2" xfId="0" applyFont="1" applyFill="1" applyBorder="1"/>
    <xf numFmtId="0" fontId="19" fillId="5" borderId="3" xfId="0" applyFont="1" applyFill="1" applyBorder="1"/>
    <xf numFmtId="0" fontId="20" fillId="5" borderId="4" xfId="0" applyFont="1" applyFill="1" applyBorder="1"/>
    <xf numFmtId="0" fontId="21" fillId="5" borderId="0" xfId="0" applyFont="1" applyFill="1"/>
    <xf numFmtId="0" fontId="20" fillId="5" borderId="0" xfId="0" applyFont="1" applyFill="1"/>
    <xf numFmtId="0" fontId="19" fillId="5" borderId="5" xfId="0" applyFont="1" applyFill="1" applyBorder="1"/>
    <xf numFmtId="0" fontId="20" fillId="5" borderId="6" xfId="0" applyFont="1" applyFill="1" applyBorder="1"/>
    <xf numFmtId="0" fontId="20" fillId="5" borderId="7" xfId="0" applyFont="1" applyFill="1" applyBorder="1"/>
    <xf numFmtId="0" fontId="19" fillId="5" borderId="8" xfId="0" applyFont="1" applyFill="1" applyBorder="1"/>
    <xf numFmtId="0" fontId="12" fillId="2" borderId="0" xfId="0" applyFont="1" applyFill="1"/>
    <xf numFmtId="0" fontId="12" fillId="3" borderId="0" xfId="0" applyFont="1" applyFill="1"/>
    <xf numFmtId="0" fontId="13" fillId="3" borderId="0" xfId="0" applyFont="1" applyFill="1" applyAlignment="1">
      <alignment horizontal="right"/>
    </xf>
    <xf numFmtId="7" fontId="12" fillId="3" borderId="0" xfId="0" applyNumberFormat="1" applyFont="1" applyFill="1" applyAlignment="1">
      <alignment horizontal="right"/>
    </xf>
    <xf numFmtId="0" fontId="12" fillId="2" borderId="16" xfId="0" applyFont="1" applyFill="1" applyBorder="1"/>
    <xf numFmtId="0" fontId="13" fillId="3" borderId="17" xfId="0" applyFont="1" applyFill="1" applyBorder="1" applyAlignment="1">
      <alignment horizontal="right"/>
    </xf>
    <xf numFmtId="7" fontId="12" fillId="3" borderId="17" xfId="0" applyNumberFormat="1" applyFont="1" applyFill="1" applyBorder="1" applyAlignment="1">
      <alignment horizontal="right"/>
    </xf>
    <xf numFmtId="0" fontId="22" fillId="7" borderId="4" xfId="0" applyFont="1" applyFill="1" applyBorder="1" applyAlignment="1">
      <alignment vertical="center"/>
    </xf>
    <xf numFmtId="0" fontId="17" fillId="7" borderId="0" xfId="0" applyFont="1" applyFill="1" applyAlignment="1">
      <alignment vertical="center"/>
    </xf>
    <xf numFmtId="7" fontId="17" fillId="7" borderId="0" xfId="0" applyNumberFormat="1" applyFont="1" applyFill="1" applyAlignment="1">
      <alignment horizontal="right" vertical="center"/>
    </xf>
    <xf numFmtId="8" fontId="17" fillId="7" borderId="0" xfId="0" applyNumberFormat="1" applyFont="1" applyFill="1" applyAlignment="1">
      <alignment horizontal="right" vertical="center"/>
    </xf>
    <xf numFmtId="0" fontId="23" fillId="7" borderId="5" xfId="0" applyFont="1" applyFill="1" applyBorder="1" applyAlignment="1">
      <alignment vertical="center"/>
    </xf>
    <xf numFmtId="0" fontId="24" fillId="6" borderId="10" xfId="0" applyFont="1" applyFill="1" applyBorder="1"/>
    <xf numFmtId="0" fontId="24" fillId="6" borderId="11" xfId="0" applyFont="1" applyFill="1" applyBorder="1"/>
    <xf numFmtId="0" fontId="21" fillId="6" borderId="12" xfId="0" applyFont="1" applyFill="1" applyBorder="1"/>
    <xf numFmtId="0" fontId="24" fillId="6" borderId="4" xfId="0" applyFont="1" applyFill="1" applyBorder="1"/>
    <xf numFmtId="0" fontId="24" fillId="6" borderId="0" xfId="0" applyFont="1" applyFill="1"/>
    <xf numFmtId="0" fontId="21" fillId="6" borderId="5" xfId="0" applyFont="1" applyFill="1" applyBorder="1"/>
    <xf numFmtId="0" fontId="21" fillId="6" borderId="0" xfId="0" applyFont="1" applyFill="1"/>
    <xf numFmtId="0" fontId="17" fillId="7" borderId="19" xfId="0" applyFont="1" applyFill="1" applyBorder="1" applyAlignment="1">
      <alignment vertical="center"/>
    </xf>
    <xf numFmtId="7" fontId="17" fillId="7" borderId="19" xfId="0" applyNumberFormat="1" applyFont="1" applyFill="1" applyBorder="1" applyAlignment="1">
      <alignment horizontal="right" vertical="center"/>
    </xf>
    <xf numFmtId="7" fontId="17" fillId="7" borderId="20" xfId="0" applyNumberFormat="1" applyFont="1" applyFill="1" applyBorder="1" applyAlignment="1">
      <alignment horizontal="right" vertical="center"/>
    </xf>
    <xf numFmtId="8" fontId="17" fillId="7" borderId="21" xfId="0" applyNumberFormat="1" applyFont="1" applyFill="1" applyBorder="1" applyAlignment="1">
      <alignment horizontal="right" vertical="center"/>
    </xf>
    <xf numFmtId="0" fontId="23" fillId="7" borderId="22" xfId="0" applyFont="1" applyFill="1" applyBorder="1" applyAlignment="1">
      <alignment vertical="center"/>
    </xf>
    <xf numFmtId="7" fontId="17" fillId="7" borderId="17" xfId="0" applyNumberFormat="1" applyFont="1" applyFill="1" applyBorder="1" applyAlignment="1">
      <alignment horizontal="right" vertical="center"/>
    </xf>
    <xf numFmtId="0" fontId="4" fillId="8" borderId="23" xfId="0" applyFont="1" applyFill="1" applyBorder="1"/>
    <xf numFmtId="0" fontId="12" fillId="8" borderId="24" xfId="0" applyFont="1" applyFill="1" applyBorder="1"/>
    <xf numFmtId="7" fontId="12" fillId="8" borderId="24" xfId="0" applyNumberFormat="1" applyFont="1" applyFill="1" applyBorder="1" applyAlignment="1">
      <alignment horizontal="right"/>
    </xf>
    <xf numFmtId="0" fontId="3" fillId="8" borderId="25" xfId="0" applyFont="1" applyFill="1" applyBorder="1"/>
    <xf numFmtId="7" fontId="12" fillId="8" borderId="26" xfId="0" applyNumberFormat="1" applyFont="1" applyFill="1" applyBorder="1" applyAlignment="1">
      <alignment horizontal="right"/>
    </xf>
    <xf numFmtId="0" fontId="4" fillId="8" borderId="18" xfId="0" applyFont="1" applyFill="1" applyBorder="1"/>
    <xf numFmtId="8" fontId="4" fillId="3" borderId="27" xfId="0" applyNumberFormat="1" applyFont="1" applyFill="1" applyBorder="1" applyAlignment="1">
      <alignment horizontal="center"/>
    </xf>
    <xf numFmtId="8" fontId="4" fillId="3" borderId="28" xfId="0" applyNumberFormat="1" applyFont="1" applyFill="1" applyBorder="1" applyAlignment="1">
      <alignment horizontal="center"/>
    </xf>
    <xf numFmtId="8" fontId="4" fillId="3" borderId="29" xfId="0" applyNumberFormat="1" applyFont="1" applyFill="1" applyBorder="1" applyAlignment="1">
      <alignment horizontal="center"/>
    </xf>
    <xf numFmtId="8" fontId="4" fillId="3" borderId="30" xfId="0" applyNumberFormat="1" applyFont="1" applyFill="1" applyBorder="1" applyAlignment="1">
      <alignment horizontal="center"/>
    </xf>
    <xf numFmtId="8" fontId="4" fillId="3" borderId="31" xfId="0" applyNumberFormat="1" applyFont="1" applyFill="1" applyBorder="1" applyAlignment="1">
      <alignment horizontal="center"/>
    </xf>
    <xf numFmtId="8" fontId="4" fillId="3" borderId="32" xfId="0" applyNumberFormat="1" applyFont="1" applyFill="1" applyBorder="1" applyAlignment="1">
      <alignment horizontal="center"/>
    </xf>
    <xf numFmtId="8" fontId="4" fillId="3" borderId="33" xfId="0" applyNumberFormat="1" applyFont="1" applyFill="1" applyBorder="1" applyAlignment="1">
      <alignment horizontal="center"/>
    </xf>
    <xf numFmtId="8" fontId="4" fillId="3" borderId="34" xfId="0" applyNumberFormat="1" applyFont="1" applyFill="1" applyBorder="1" applyAlignment="1">
      <alignment horizontal="center"/>
    </xf>
    <xf numFmtId="8" fontId="4" fillId="3" borderId="36" xfId="0" applyNumberFormat="1" applyFont="1" applyFill="1" applyBorder="1" applyAlignment="1">
      <alignment horizontal="center"/>
    </xf>
    <xf numFmtId="8" fontId="4" fillId="3" borderId="9" xfId="0" applyNumberFormat="1" applyFont="1" applyFill="1" applyBorder="1" applyAlignment="1">
      <alignment horizontal="center"/>
    </xf>
    <xf numFmtId="8" fontId="4" fillId="3" borderId="35" xfId="0" applyNumberFormat="1" applyFont="1" applyFill="1" applyBorder="1" applyAlignment="1">
      <alignment horizontal="center"/>
    </xf>
    <xf numFmtId="0" fontId="16" fillId="0" borderId="11" xfId="0" applyFont="1" applyBorder="1"/>
    <xf numFmtId="0" fontId="17" fillId="4" borderId="0" xfId="0" applyFont="1" applyFill="1"/>
    <xf numFmtId="0" fontId="14" fillId="0" borderId="0" xfId="0" applyFont="1"/>
    <xf numFmtId="165" fontId="14" fillId="0" borderId="0" xfId="0" applyNumberFormat="1" applyFont="1"/>
    <xf numFmtId="167" fontId="14" fillId="0" borderId="0" xfId="0" quotePrefix="1" applyNumberFormat="1" applyFont="1"/>
    <xf numFmtId="0" fontId="12" fillId="4" borderId="0" xfId="0" applyFont="1" applyFill="1"/>
    <xf numFmtId="0" fontId="14" fillId="4" borderId="0" xfId="0" applyFont="1" applyFill="1"/>
    <xf numFmtId="165" fontId="15" fillId="4" borderId="0" xfId="0" applyNumberFormat="1" applyFont="1" applyFill="1" applyProtection="1">
      <protection locked="0"/>
    </xf>
    <xf numFmtId="164" fontId="15" fillId="4" borderId="0" xfId="1" applyNumberFormat="1" applyFont="1" applyFill="1" applyBorder="1" applyProtection="1">
      <protection locked="0"/>
    </xf>
    <xf numFmtId="167" fontId="14" fillId="4" borderId="0" xfId="0" quotePrefix="1" applyNumberFormat="1" applyFont="1" applyFill="1"/>
    <xf numFmtId="0" fontId="18" fillId="4" borderId="0" xfId="0" applyFont="1" applyFill="1" applyAlignment="1">
      <alignment horizontal="centerContinuous"/>
    </xf>
    <xf numFmtId="0" fontId="17" fillId="4" borderId="0" xfId="0" applyFont="1" applyFill="1" applyAlignment="1">
      <alignment horizontal="centerContinuous"/>
    </xf>
    <xf numFmtId="165" fontId="17" fillId="4" borderId="0" xfId="0" applyNumberFormat="1" applyFont="1" applyFill="1"/>
    <xf numFmtId="165" fontId="12" fillId="0" borderId="0" xfId="0" applyNumberFormat="1" applyFont="1"/>
    <xf numFmtId="7" fontId="12" fillId="0" borderId="17" xfId="0" applyNumberFormat="1" applyFont="1" applyBorder="1" applyAlignment="1">
      <alignment horizontal="right"/>
    </xf>
    <xf numFmtId="7" fontId="12" fillId="0" borderId="0" xfId="0" applyNumberFormat="1" applyFont="1" applyAlignment="1">
      <alignment horizontal="right"/>
    </xf>
    <xf numFmtId="0" fontId="4" fillId="0" borderId="37" xfId="0" applyFont="1" applyBorder="1"/>
    <xf numFmtId="0" fontId="3" fillId="0" borderId="38" xfId="0" applyFont="1" applyBorder="1"/>
    <xf numFmtId="0" fontId="25" fillId="3" borderId="0" xfId="0" applyFont="1" applyFill="1"/>
    <xf numFmtId="7" fontId="14" fillId="0" borderId="0" xfId="0" applyNumberFormat="1" applyFont="1" applyAlignment="1">
      <alignment horizontal="right"/>
    </xf>
    <xf numFmtId="2" fontId="14" fillId="0" borderId="0" xfId="0" applyNumberFormat="1" applyFont="1"/>
    <xf numFmtId="0" fontId="26" fillId="0" borderId="0" xfId="0" applyFont="1" applyAlignment="1">
      <alignment horizontal="right"/>
    </xf>
    <xf numFmtId="0" fontId="27" fillId="0" borderId="0" xfId="0" applyFont="1" applyAlignment="1">
      <alignment horizontal="centerContinuous"/>
    </xf>
    <xf numFmtId="0" fontId="14" fillId="0" borderId="0" xfId="0" applyFont="1" applyAlignment="1">
      <alignment horizontal="centerContinuous"/>
    </xf>
    <xf numFmtId="168" fontId="14" fillId="0" borderId="0" xfId="0" applyNumberFormat="1" applyFont="1"/>
    <xf numFmtId="7" fontId="14" fillId="0" borderId="0" xfId="0" applyNumberFormat="1" applyFont="1"/>
    <xf numFmtId="0" fontId="28" fillId="6" borderId="0" xfId="0" applyFont="1" applyFill="1"/>
    <xf numFmtId="0" fontId="16" fillId="6" borderId="39" xfId="0" applyFont="1" applyFill="1" applyBorder="1"/>
    <xf numFmtId="0" fontId="16" fillId="6" borderId="40" xfId="0" applyFont="1" applyFill="1" applyBorder="1"/>
    <xf numFmtId="0" fontId="16" fillId="6" borderId="41" xfId="0" applyFont="1" applyFill="1" applyBorder="1"/>
    <xf numFmtId="0" fontId="28" fillId="6" borderId="4" xfId="0" applyFont="1" applyFill="1" applyBorder="1"/>
    <xf numFmtId="0" fontId="29" fillId="6" borderId="0" xfId="0" applyFont="1" applyFill="1"/>
    <xf numFmtId="0" fontId="28" fillId="6" borderId="5" xfId="0" applyFont="1" applyFill="1" applyBorder="1"/>
    <xf numFmtId="0" fontId="28" fillId="6" borderId="42" xfId="0" applyFont="1" applyFill="1" applyBorder="1"/>
    <xf numFmtId="0" fontId="29" fillId="6" borderId="43" xfId="0" applyFont="1" applyFill="1" applyBorder="1"/>
    <xf numFmtId="0" fontId="28" fillId="6" borderId="43" xfId="0" applyFont="1" applyFill="1" applyBorder="1"/>
    <xf numFmtId="0" fontId="28" fillId="6" borderId="44" xfId="0" applyFont="1" applyFill="1" applyBorder="1"/>
    <xf numFmtId="8" fontId="4" fillId="3" borderId="0" xfId="0" applyNumberFormat="1" applyFont="1" applyFill="1" applyBorder="1" applyAlignment="1">
      <alignment horizontal="center"/>
    </xf>
    <xf numFmtId="0" fontId="30" fillId="3" borderId="0" xfId="0" applyFont="1" applyFill="1"/>
    <xf numFmtId="0" fontId="31" fillId="0" borderId="0" xfId="0" applyFont="1"/>
    <xf numFmtId="165" fontId="32" fillId="0" borderId="0" xfId="0" applyNumberFormat="1" applyFont="1" applyProtection="1">
      <protection locked="0"/>
    </xf>
    <xf numFmtId="0" fontId="32" fillId="0" borderId="0" xfId="0" applyFont="1" applyProtection="1">
      <protection locked="0"/>
    </xf>
    <xf numFmtId="164" fontId="32" fillId="0" borderId="0" xfId="1" applyNumberFormat="1" applyFont="1" applyBorder="1" applyProtection="1">
      <protection locked="0"/>
    </xf>
    <xf numFmtId="166" fontId="32" fillId="0" borderId="0" xfId="0" applyNumberFormat="1" applyFont="1" applyProtection="1">
      <protection locked="0"/>
    </xf>
    <xf numFmtId="165" fontId="33" fillId="0" borderId="11" xfId="0" applyNumberFormat="1" applyFont="1" applyBorder="1" applyProtection="1">
      <protection locked="0"/>
    </xf>
    <xf numFmtId="168" fontId="32" fillId="0" borderId="0" xfId="0" applyNumberFormat="1" applyFont="1" applyProtection="1">
      <protection locked="0"/>
    </xf>
    <xf numFmtId="7" fontId="32" fillId="0" borderId="0" xfId="0" applyNumberFormat="1" applyFont="1" applyProtection="1">
      <protection locked="0"/>
    </xf>
    <xf numFmtId="7" fontId="34" fillId="3" borderId="0" xfId="0" applyNumberFormat="1" applyFont="1" applyFill="1" applyAlignment="1" applyProtection="1">
      <alignment horizontal="center"/>
      <protection locked="0"/>
    </xf>
    <xf numFmtId="168" fontId="34" fillId="3" borderId="0" xfId="0" applyNumberFormat="1" applyFont="1" applyFill="1" applyAlignment="1" applyProtection="1">
      <alignment horizontal="center"/>
      <protection locked="0"/>
    </xf>
    <xf numFmtId="0" fontId="35" fillId="0" borderId="45" xfId="0" applyFont="1" applyBorder="1" applyAlignment="1">
      <alignment horizontal="center"/>
    </xf>
    <xf numFmtId="0" fontId="35" fillId="0" borderId="46" xfId="0" applyFont="1" applyBorder="1" applyAlignment="1">
      <alignment horizontal="center"/>
    </xf>
    <xf numFmtId="0" fontId="35" fillId="0" borderId="47" xfId="0" applyFont="1" applyBorder="1" applyAlignment="1">
      <alignment horizontal="center"/>
    </xf>
    <xf numFmtId="0" fontId="35" fillId="0" borderId="48" xfId="0" applyFont="1" applyBorder="1" applyAlignment="1">
      <alignment horizontal="center"/>
    </xf>
    <xf numFmtId="0" fontId="35" fillId="0" borderId="49" xfId="0" applyFont="1" applyBorder="1" applyAlignment="1">
      <alignment horizontal="center"/>
    </xf>
    <xf numFmtId="0" fontId="35" fillId="0" borderId="50" xfId="0" applyFont="1" applyBorder="1" applyAlignment="1">
      <alignment horizontal="center"/>
    </xf>
    <xf numFmtId="165" fontId="33" fillId="4" borderId="0" xfId="0" applyNumberFormat="1" applyFont="1" applyFill="1" applyBorder="1" applyProtection="1">
      <protection locked="0"/>
    </xf>
  </cellXfs>
  <cellStyles count="2">
    <cellStyle name="Normal" xfId="0" builtinId="0"/>
    <cellStyle name="Percent" xfId="1"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300" b="1" i="0" u="none" strike="noStrike" baseline="0">
                <a:solidFill>
                  <a:srgbClr val="000000"/>
                </a:solidFill>
                <a:latin typeface="Arial"/>
                <a:ea typeface="Arial"/>
                <a:cs typeface="Arial"/>
              </a:defRPr>
            </a:pPr>
            <a:r>
              <a:rPr lang="en-US" sz="1900" b="1" i="0" u="none" strike="noStrike" baseline="0">
                <a:solidFill>
                  <a:srgbClr val="000000"/>
                </a:solidFill>
                <a:latin typeface="Arial"/>
                <a:cs typeface="Arial"/>
              </a:rPr>
              <a:t>Hypothetical yield</a:t>
            </a:r>
            <a:endParaRPr lang="en-US"/>
          </a:p>
        </c:rich>
      </c:tx>
      <c:overlay val="0"/>
      <c:spPr>
        <a:noFill/>
        <a:ln w="12700">
          <a:solidFill>
            <a:srgbClr val="000000"/>
          </a:solidFill>
          <a:prstDash val="solid"/>
        </a:ln>
      </c:spPr>
    </c:title>
    <c:autoTitleDeleted val="0"/>
    <c:plotArea>
      <c:layout/>
      <c:lineChart>
        <c:grouping val="standard"/>
        <c:varyColors val="0"/>
        <c:ser>
          <c:idx val="0"/>
          <c:order val="0"/>
          <c:tx>
            <c:v>Data A</c:v>
          </c:tx>
          <c:spPr>
            <a:ln w="38100">
              <a:solidFill>
                <a:srgbClr val="FF0000"/>
              </a:solidFill>
              <a:prstDash val="solid"/>
            </a:ln>
          </c:spPr>
          <c:marker>
            <c:symbol val="circle"/>
            <c:size val="5"/>
            <c:spPr>
              <a:solidFill>
                <a:srgbClr val="FF0000"/>
              </a:solidFill>
              <a:ln>
                <a:solidFill>
                  <a:srgbClr val="000000"/>
                </a:solidFill>
                <a:prstDash val="solid"/>
              </a:ln>
            </c:spPr>
          </c:marker>
          <c:val>
            <c:numRef>
              <c:f>'Partial budget'!#REF!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'Partial budget'!#REF!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F93-42AB-A6D2-D22233D759E1}"/>
            </c:ext>
          </c:extLst>
        </c:ser>
        <c:dLbls>
          <c:showLegendKey val="0"/>
          <c:showVal val="0"/>
          <c:showCatName val="0"/>
          <c:showSerName val="0"/>
          <c:showPercent val="0"/>
          <c:showBubbleSize val="0"/>
        </c:dLbls>
        <c:marker val="1"/>
        <c:smooth val="0"/>
        <c:axId val="1677487152"/>
        <c:axId val="1"/>
      </c:lineChart>
      <c:catAx>
        <c:axId val="1677487152"/>
        <c:scaling>
          <c:orientation val="minMax"/>
        </c:scaling>
        <c:delete val="0"/>
        <c:axPos val="b"/>
        <c:title>
          <c:tx>
            <c:rich>
              <a:bodyPr/>
              <a:lstStyle/>
              <a:p>
                <a:pPr>
                  <a:defRPr sz="1500" b="1" i="0" u="none" strike="noStrike" baseline="0">
                    <a:solidFill>
                      <a:srgbClr val="000000"/>
                    </a:solidFill>
                    <a:latin typeface="Arial"/>
                    <a:ea typeface="Arial"/>
                    <a:cs typeface="Arial"/>
                  </a:defRPr>
                </a:pPr>
                <a:r>
                  <a:rPr lang="en-US"/>
                  <a:t>Years from certification</a:t>
                </a:r>
              </a:p>
            </c:rich>
          </c:tx>
          <c:overlay val="0"/>
          <c:spPr>
            <a:noFill/>
            <a:ln w="25400">
              <a:noFill/>
            </a:ln>
          </c:spPr>
        </c:title>
        <c:numFmt formatCode="General" sourceLinked="1"/>
        <c:majorTickMark val="none"/>
        <c:minorTickMark val="none"/>
        <c:tickLblPos val="low"/>
        <c:spPr>
          <a:ln w="12700">
            <a:solidFill>
              <a:srgbClr val="000000"/>
            </a:solidFill>
            <a:prstDash val="solid"/>
          </a:ln>
        </c:spPr>
        <c:txPr>
          <a:bodyPr rot="0" vert="horz"/>
          <a:lstStyle/>
          <a:p>
            <a:pPr>
              <a:defRPr sz="1500" b="1"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12700">
              <a:solidFill>
                <a:srgbClr val="000000"/>
              </a:solidFill>
              <a:prstDash val="solid"/>
            </a:ln>
          </c:spPr>
        </c:majorGridlines>
        <c:title>
          <c:tx>
            <c:rich>
              <a:bodyPr/>
              <a:lstStyle/>
              <a:p>
                <a:pPr>
                  <a:defRPr sz="1500" b="1" i="0" u="none" strike="noStrike" baseline="0">
                    <a:solidFill>
                      <a:srgbClr val="000000"/>
                    </a:solidFill>
                    <a:latin typeface="Arial"/>
                    <a:ea typeface="Arial"/>
                    <a:cs typeface="Arial"/>
                  </a:defRPr>
                </a:pPr>
                <a:r>
                  <a:rPr lang="en-US"/>
                  <a:t>Percent of maximum yield</a:t>
                </a:r>
              </a:p>
            </c:rich>
          </c:tx>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500" b="1" i="0" u="none" strike="noStrike" baseline="0">
                <a:solidFill>
                  <a:srgbClr val="000000"/>
                </a:solidFill>
                <a:latin typeface="Arial"/>
                <a:ea typeface="Arial"/>
                <a:cs typeface="Arial"/>
              </a:defRPr>
            </a:pPr>
            <a:endParaRPr lang="en-US"/>
          </a:p>
        </c:txPr>
        <c:crossAx val="1677487152"/>
        <c:crosses val="autoZero"/>
        <c:crossBetween val="between"/>
      </c:valAx>
      <c:spPr>
        <a:noFill/>
        <a:ln w="25400">
          <a:solidFill>
            <a:srgbClr val="000000"/>
          </a:solidFill>
          <a:prstDash val="solid"/>
        </a:ln>
      </c:spPr>
    </c:plotArea>
    <c:legend>
      <c:legendPos val="r"/>
      <c:overlay val="0"/>
      <c:spPr>
        <a:noFill/>
        <a:ln w="12700">
          <a:solidFill>
            <a:srgbClr val="000000"/>
          </a:solidFill>
          <a:prstDash val="solid"/>
        </a:ln>
      </c:spPr>
      <c:txPr>
        <a:bodyPr/>
        <a:lstStyle/>
        <a:p>
          <a:pPr>
            <a:defRPr sz="1560" b="1"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38100</xdr:colOff>
      <xdr:row>55</xdr:row>
      <xdr:rowOff>0</xdr:rowOff>
    </xdr:from>
    <xdr:to>
      <xdr:col>10</xdr:col>
      <xdr:colOff>7620</xdr:colOff>
      <xdr:row>55</xdr:row>
      <xdr:rowOff>0</xdr:rowOff>
    </xdr:to>
    <xdr:graphicFrame macro="">
      <xdr:nvGraphicFramePr>
        <xdr:cNvPr id="8" name="Chart 6">
          <a:extLst>
            <a:ext uri="{FF2B5EF4-FFF2-40B4-BE49-F238E27FC236}">
              <a16:creationId xmlns:a16="http://schemas.microsoft.com/office/drawing/2014/main" id="{93D295C7-18B4-4697-8C35-E0D6AA661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11</xdr:col>
      <xdr:colOff>152400</xdr:colOff>
      <xdr:row>2</xdr:row>
      <xdr:rowOff>79871</xdr:rowOff>
    </xdr:from>
    <xdr:to>
      <xdr:col>16</xdr:col>
      <xdr:colOff>443402</xdr:colOff>
      <xdr:row>16</xdr:row>
      <xdr:rowOff>190501</xdr:rowOff>
    </xdr:to>
    <xdr:pic>
      <xdr:nvPicPr>
        <xdr:cNvPr id="7" name="Picture 6">
          <a:extLst>
            <a:ext uri="{FF2B5EF4-FFF2-40B4-BE49-F238E27FC236}">
              <a16:creationId xmlns:a16="http://schemas.microsoft.com/office/drawing/2014/main" id="{BE690146-4B02-CF58-9212-AE6A727F3E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29725" y="232271"/>
          <a:ext cx="3815252" cy="32919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WA">
  <a:themeElements>
    <a:clrScheme name="Custom 2">
      <a:dk1>
        <a:srgbClr val="272827"/>
      </a:dk1>
      <a:lt1>
        <a:srgbClr val="D0D4CD"/>
      </a:lt1>
      <a:dk2>
        <a:srgbClr val="272827"/>
      </a:dk2>
      <a:lt2>
        <a:srgbClr val="D0D4CD"/>
      </a:lt2>
      <a:accent1>
        <a:srgbClr val="512888"/>
      </a:accent1>
      <a:accent2>
        <a:srgbClr val="8EA13B"/>
      </a:accent2>
      <a:accent3>
        <a:srgbClr val="BC9E62"/>
      </a:accent3>
      <a:accent4>
        <a:srgbClr val="EAC55E"/>
      </a:accent4>
      <a:accent5>
        <a:srgbClr val="512888"/>
      </a:accent5>
      <a:accent6>
        <a:srgbClr val="BC9E62"/>
      </a:accent6>
      <a:hlink>
        <a:srgbClr val="D0D4CD"/>
      </a:hlink>
      <a:folHlink>
        <a:srgbClr val="512888"/>
      </a:folHlink>
    </a:clrScheme>
    <a:fontScheme name="Custom 1">
      <a:majorFont>
        <a:latin typeface="Veneer"/>
        <a:ea typeface=""/>
        <a:cs typeface=""/>
      </a:majorFont>
      <a:minorFont>
        <a:latin typeface="Roboto slab"/>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KWA" id="{A4407B45-8477-4DA1-8459-E0BE7AB69949}" vid="{97077E82-2DE5-413D-A169-6D3B6E8EB713}"/>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550F-545B-40C9-AD80-D838AC9B7D56}">
  <dimension ref="A1:Q96"/>
  <sheetViews>
    <sheetView tabSelected="1" topLeftCell="A6" zoomScale="80" zoomScaleNormal="80" workbookViewId="0">
      <selection activeCell="E10" sqref="E10:E15"/>
    </sheetView>
  </sheetViews>
  <sheetFormatPr defaultRowHeight="15.6" x14ac:dyDescent="0.35"/>
  <cols>
    <col min="1" max="1" width="1" customWidth="1"/>
    <col min="2" max="2" width="1.09765625" customWidth="1"/>
    <col min="4" max="4" width="20.69921875" customWidth="1"/>
    <col min="5" max="5" width="11.3984375" customWidth="1"/>
    <col min="6" max="6" width="13.296875" customWidth="1"/>
    <col min="7" max="7" width="14.796875" customWidth="1"/>
    <col min="8" max="8" width="19.69921875" customWidth="1"/>
    <col min="9" max="9" width="18.5" customWidth="1"/>
    <col min="10" max="10" width="1.09765625" customWidth="1"/>
    <col min="12" max="12" width="11.19921875" customWidth="1"/>
  </cols>
  <sheetData>
    <row r="1" spans="1:11" ht="6" customHeight="1" thickBot="1" x14ac:dyDescent="0.45">
      <c r="A1" s="2"/>
      <c r="B1" s="100"/>
      <c r="C1" s="47"/>
      <c r="D1" s="47"/>
      <c r="E1" s="47"/>
      <c r="F1" s="47"/>
      <c r="G1" s="47"/>
      <c r="H1" s="47"/>
      <c r="I1" s="47"/>
      <c r="J1" s="47"/>
      <c r="K1" s="2"/>
    </row>
    <row r="2" spans="1:11" ht="6" customHeight="1" x14ac:dyDescent="0.4">
      <c r="A2" s="2"/>
      <c r="B2" s="127"/>
      <c r="C2" s="128"/>
      <c r="D2" s="128"/>
      <c r="E2" s="128"/>
      <c r="F2" s="128"/>
      <c r="G2" s="128"/>
      <c r="H2" s="128"/>
      <c r="I2" s="128"/>
      <c r="J2" s="129"/>
      <c r="K2" s="2"/>
    </row>
    <row r="3" spans="1:11" ht="22.8" customHeight="1" x14ac:dyDescent="0.45">
      <c r="A3" s="2"/>
      <c r="B3" s="130"/>
      <c r="C3" s="131" t="s">
        <v>35</v>
      </c>
      <c r="D3" s="126"/>
      <c r="E3" s="126"/>
      <c r="F3" s="126"/>
      <c r="G3" s="126"/>
      <c r="H3" s="126"/>
      <c r="I3" s="126"/>
      <c r="J3" s="132"/>
      <c r="K3" s="2"/>
    </row>
    <row r="4" spans="1:11" ht="6" customHeight="1" thickBot="1" x14ac:dyDescent="0.5">
      <c r="A4" s="2"/>
      <c r="B4" s="133"/>
      <c r="C4" s="134"/>
      <c r="D4" s="135"/>
      <c r="E4" s="135"/>
      <c r="F4" s="135"/>
      <c r="G4" s="135"/>
      <c r="H4" s="135"/>
      <c r="I4" s="135"/>
      <c r="J4" s="136"/>
      <c r="K4" s="2"/>
    </row>
    <row r="5" spans="1:11" ht="6" customHeight="1" x14ac:dyDescent="0.4">
      <c r="A5" s="2"/>
      <c r="B5" s="31"/>
      <c r="C5" s="32"/>
      <c r="D5" s="32"/>
      <c r="E5" s="32"/>
      <c r="F5" s="32"/>
      <c r="G5" s="32"/>
      <c r="H5" s="32"/>
      <c r="I5" s="32"/>
      <c r="J5" s="33"/>
      <c r="K5" s="2"/>
    </row>
    <row r="6" spans="1:11" ht="23.4" x14ac:dyDescent="0.45">
      <c r="A6" s="2"/>
      <c r="B6" s="34"/>
      <c r="C6" s="101" t="s">
        <v>1</v>
      </c>
      <c r="D6" s="101"/>
      <c r="E6" s="101"/>
      <c r="F6" s="101"/>
      <c r="G6" s="101"/>
      <c r="H6" s="101"/>
      <c r="I6" s="155">
        <v>12</v>
      </c>
      <c r="J6" s="35"/>
      <c r="K6" s="2"/>
    </row>
    <row r="7" spans="1:11" ht="6" customHeight="1" x14ac:dyDescent="0.45">
      <c r="A7" s="2"/>
      <c r="B7" s="40"/>
      <c r="C7" s="41"/>
      <c r="D7" s="41"/>
      <c r="E7" s="41"/>
      <c r="F7" s="41"/>
      <c r="G7" s="41"/>
      <c r="H7" s="41"/>
      <c r="I7" s="45"/>
      <c r="J7" s="43"/>
      <c r="K7" s="2"/>
    </row>
    <row r="8" spans="1:11" ht="22.8" customHeight="1" x14ac:dyDescent="0.45">
      <c r="A8" s="2"/>
      <c r="B8" s="3"/>
      <c r="C8" s="36"/>
      <c r="D8" s="36"/>
      <c r="E8" s="36"/>
      <c r="F8" s="36"/>
      <c r="G8" s="36"/>
      <c r="H8" s="36"/>
      <c r="I8" s="44"/>
      <c r="J8" s="4"/>
      <c r="K8" s="2"/>
    </row>
    <row r="9" spans="1:11" ht="23.4" x14ac:dyDescent="0.45">
      <c r="A9" s="2"/>
      <c r="B9" s="37"/>
      <c r="C9" s="46" t="s">
        <v>2</v>
      </c>
      <c r="D9" s="46"/>
      <c r="E9" s="38"/>
      <c r="F9" s="38"/>
      <c r="G9" s="38"/>
      <c r="H9" s="38"/>
      <c r="I9" s="144">
        <v>4.25</v>
      </c>
      <c r="J9" s="39"/>
      <c r="K9" s="2"/>
    </row>
    <row r="10" spans="1:11" ht="22.8" x14ac:dyDescent="0.4">
      <c r="A10" s="2"/>
      <c r="B10" s="3"/>
      <c r="C10" s="102" t="s">
        <v>3</v>
      </c>
      <c r="E10" s="140">
        <v>0.05</v>
      </c>
      <c r="F10" s="102" t="s">
        <v>4</v>
      </c>
      <c r="G10" s="141">
        <v>90</v>
      </c>
      <c r="H10" s="102" t="s">
        <v>5</v>
      </c>
      <c r="I10" s="103">
        <f>E10*G10/30</f>
        <v>0.15</v>
      </c>
      <c r="J10" s="4"/>
      <c r="K10" s="2"/>
    </row>
    <row r="11" spans="1:11" ht="22.8" x14ac:dyDescent="0.4">
      <c r="A11" s="2"/>
      <c r="B11" s="3"/>
      <c r="C11" s="102" t="s">
        <v>6</v>
      </c>
      <c r="E11" s="141">
        <f>G10</f>
        <v>90</v>
      </c>
      <c r="F11" s="102" t="s">
        <v>7</v>
      </c>
      <c r="G11" s="142">
        <v>8.5000000000000006E-2</v>
      </c>
      <c r="H11" s="102" t="s">
        <v>8</v>
      </c>
      <c r="I11" s="103">
        <f>I9*E11/365*G11</f>
        <v>8.9075342465753424E-2</v>
      </c>
      <c r="J11" s="4"/>
      <c r="K11" s="2"/>
    </row>
    <row r="12" spans="1:11" ht="22.8" x14ac:dyDescent="0.4">
      <c r="A12" s="2"/>
      <c r="B12" s="3"/>
      <c r="C12" s="102" t="s">
        <v>9</v>
      </c>
      <c r="E12" s="140">
        <v>0.75</v>
      </c>
      <c r="F12" s="102" t="s">
        <v>10</v>
      </c>
      <c r="G12" s="142">
        <v>1</v>
      </c>
      <c r="H12" s="102" t="s">
        <v>11</v>
      </c>
      <c r="I12" s="103">
        <f>G12*E12</f>
        <v>0.75</v>
      </c>
      <c r="J12" s="4"/>
      <c r="K12" s="2"/>
    </row>
    <row r="13" spans="1:11" ht="22.8" x14ac:dyDescent="0.4">
      <c r="A13" s="2"/>
      <c r="B13" s="3"/>
      <c r="C13" s="102" t="s">
        <v>12</v>
      </c>
      <c r="E13" s="140">
        <v>0.6</v>
      </c>
      <c r="F13" s="102" t="s">
        <v>10</v>
      </c>
      <c r="G13" s="142">
        <v>1</v>
      </c>
      <c r="H13" s="102" t="s">
        <v>13</v>
      </c>
      <c r="I13" s="103">
        <f>G13*E13</f>
        <v>0.6</v>
      </c>
      <c r="J13" s="4"/>
      <c r="K13" s="2"/>
    </row>
    <row r="14" spans="1:11" ht="22.8" x14ac:dyDescent="0.4">
      <c r="A14" s="2"/>
      <c r="B14" s="3"/>
      <c r="C14" s="102" t="s">
        <v>36</v>
      </c>
      <c r="E14" s="140">
        <v>0.3</v>
      </c>
      <c r="F14" s="102" t="s">
        <v>10</v>
      </c>
      <c r="G14" s="143"/>
      <c r="H14" s="102"/>
      <c r="I14" s="103">
        <f>E14</f>
        <v>0.3</v>
      </c>
      <c r="J14" s="4"/>
      <c r="K14" s="2"/>
    </row>
    <row r="15" spans="1:11" ht="22.8" x14ac:dyDescent="0.4">
      <c r="A15" s="2"/>
      <c r="B15" s="3"/>
      <c r="C15" s="102" t="s">
        <v>14</v>
      </c>
      <c r="E15" s="140">
        <f>I9/2</f>
        <v>2.125</v>
      </c>
      <c r="F15" s="102" t="s">
        <v>10</v>
      </c>
      <c r="G15" s="142">
        <v>0.08</v>
      </c>
      <c r="H15" s="102" t="s">
        <v>15</v>
      </c>
      <c r="I15" s="104">
        <f>-E15*G15</f>
        <v>-0.17</v>
      </c>
      <c r="J15" s="4"/>
      <c r="K15" s="2"/>
    </row>
    <row r="16" spans="1:11" ht="6" customHeight="1" x14ac:dyDescent="0.45">
      <c r="A16" s="2"/>
      <c r="B16" s="34"/>
      <c r="C16" s="105"/>
      <c r="D16" s="106"/>
      <c r="E16" s="107"/>
      <c r="F16" s="106"/>
      <c r="G16" s="108"/>
      <c r="H16" s="106"/>
      <c r="I16" s="109"/>
      <c r="J16" s="35"/>
      <c r="K16" s="2"/>
    </row>
    <row r="17" spans="1:17" ht="23.4" x14ac:dyDescent="0.45">
      <c r="A17" s="2"/>
      <c r="B17" s="34"/>
      <c r="C17" s="101" t="s">
        <v>16</v>
      </c>
      <c r="D17" s="101"/>
      <c r="E17" s="101"/>
      <c r="F17" s="110" t="str">
        <f>IF(E15&gt;I9,"  Cleanout &gt; harvest price ???","")</f>
        <v/>
      </c>
      <c r="G17" s="111"/>
      <c r="H17" s="101"/>
      <c r="I17" s="112">
        <f>SUM(I9:I11,I14)*((1-G12)+G12/(1-G15))+G12/(1-G15)*E12+G13*E13-G12/(1-G15)*G15*E15</f>
        <v>6.4359514592019051</v>
      </c>
      <c r="J17" s="35"/>
      <c r="K17" s="2"/>
    </row>
    <row r="18" spans="1:17" ht="6" customHeight="1" thickBot="1" x14ac:dyDescent="0.5">
      <c r="A18" s="2"/>
      <c r="B18" s="40"/>
      <c r="C18" s="41"/>
      <c r="D18" s="41"/>
      <c r="E18" s="41"/>
      <c r="F18" s="41"/>
      <c r="G18" s="41"/>
      <c r="H18" s="41"/>
      <c r="I18" s="42"/>
      <c r="J18" s="43"/>
      <c r="K18" s="2"/>
    </row>
    <row r="19" spans="1:17" ht="22.8" customHeight="1" x14ac:dyDescent="0.45">
      <c r="A19" s="2"/>
      <c r="B19" s="3"/>
      <c r="C19" s="36"/>
      <c r="D19" s="36"/>
      <c r="E19" s="36"/>
      <c r="F19" s="36"/>
      <c r="G19" s="36"/>
      <c r="H19" s="36"/>
      <c r="I19" s="113"/>
      <c r="J19" s="4"/>
      <c r="K19" s="2"/>
      <c r="L19" s="149" t="s">
        <v>41</v>
      </c>
      <c r="M19" s="150"/>
      <c r="N19" s="150"/>
      <c r="O19" s="150"/>
      <c r="P19" s="150"/>
      <c r="Q19" s="151"/>
    </row>
    <row r="20" spans="1:17" ht="23.4" thickBot="1" x14ac:dyDescent="0.45">
      <c r="A20" s="2"/>
      <c r="B20" s="3"/>
      <c r="C20" s="102" t="s">
        <v>17</v>
      </c>
      <c r="D20" s="102"/>
      <c r="E20" s="102"/>
      <c r="F20" s="102"/>
      <c r="G20" s="102"/>
      <c r="H20" s="119"/>
      <c r="I20" s="103">
        <f>I6-I17</f>
        <v>5.5640485407980949</v>
      </c>
      <c r="J20" s="4"/>
      <c r="K20" s="2"/>
      <c r="L20" s="152" t="s">
        <v>40</v>
      </c>
      <c r="M20" s="153"/>
      <c r="N20" s="153"/>
      <c r="O20" s="153"/>
      <c r="P20" s="153"/>
      <c r="Q20" s="154"/>
    </row>
    <row r="21" spans="1:17" ht="22.8" x14ac:dyDescent="0.4">
      <c r="A21" s="2"/>
      <c r="B21" s="3"/>
      <c r="C21" s="102" t="s">
        <v>18</v>
      </c>
      <c r="D21" s="102"/>
      <c r="E21" s="102"/>
      <c r="F21" s="102"/>
      <c r="G21" s="102"/>
      <c r="H21" s="102"/>
      <c r="I21" s="120">
        <f>I6/I17</f>
        <v>1.8645261817260612</v>
      </c>
      <c r="J21" s="4"/>
      <c r="K21" s="2"/>
    </row>
    <row r="22" spans="1:17" ht="22.8" x14ac:dyDescent="0.4">
      <c r="A22" s="2"/>
      <c r="B22" s="3"/>
      <c r="C22" s="102" t="s">
        <v>19</v>
      </c>
      <c r="D22" s="102"/>
      <c r="E22" s="102"/>
      <c r="F22" s="102"/>
      <c r="G22" s="102"/>
      <c r="H22" s="102"/>
      <c r="I22" s="140">
        <v>0.3</v>
      </c>
      <c r="J22" s="4"/>
      <c r="K22" s="2"/>
    </row>
    <row r="23" spans="1:17" ht="22.8" x14ac:dyDescent="0.4">
      <c r="A23" s="2"/>
      <c r="B23" s="3"/>
      <c r="C23" s="102"/>
      <c r="D23" s="102"/>
      <c r="E23" s="102"/>
      <c r="F23" s="102"/>
      <c r="G23" s="102"/>
      <c r="H23" s="102"/>
      <c r="I23" s="102"/>
      <c r="J23" s="4"/>
      <c r="K23" s="2"/>
    </row>
    <row r="24" spans="1:17" ht="22.8" x14ac:dyDescent="0.4">
      <c r="A24" s="2"/>
      <c r="B24" s="3"/>
      <c r="C24" s="102"/>
      <c r="D24" s="102"/>
      <c r="E24" s="102"/>
      <c r="F24" s="102"/>
      <c r="G24" s="121" t="s">
        <v>20</v>
      </c>
      <c r="H24" s="121" t="s">
        <v>21</v>
      </c>
      <c r="I24" s="121" t="s">
        <v>22</v>
      </c>
      <c r="J24" s="4"/>
      <c r="K24" s="2"/>
    </row>
    <row r="25" spans="1:17" ht="22.8" x14ac:dyDescent="0.4">
      <c r="A25" s="2"/>
      <c r="B25" s="3"/>
      <c r="C25" s="102" t="s">
        <v>23</v>
      </c>
      <c r="D25" s="102"/>
      <c r="E25" s="122" t="str">
        <f>IF(I25&gt;0,"  Certified &gt; farmer-saved ???","")</f>
        <v/>
      </c>
      <c r="F25" s="123"/>
      <c r="G25" s="141">
        <v>70</v>
      </c>
      <c r="H25" s="141">
        <v>70</v>
      </c>
      <c r="I25" s="124">
        <f>G25-H25</f>
        <v>0</v>
      </c>
      <c r="J25" s="4"/>
      <c r="K25" s="2"/>
    </row>
    <row r="26" spans="1:17" ht="22.8" x14ac:dyDescent="0.4">
      <c r="A26" s="2"/>
      <c r="B26" s="3"/>
      <c r="C26" s="102" t="s">
        <v>24</v>
      </c>
      <c r="D26" s="102"/>
      <c r="E26" s="122" t="str">
        <f>IF(I26&lt;0,"  Certified &lt; farmer-saved ???","")</f>
        <v/>
      </c>
      <c r="F26" s="123"/>
      <c r="G26" s="145">
        <v>65</v>
      </c>
      <c r="H26" s="145">
        <v>60</v>
      </c>
      <c r="I26" s="124">
        <f>G26-H26</f>
        <v>5</v>
      </c>
      <c r="J26" s="4"/>
      <c r="K26" s="2"/>
    </row>
    <row r="27" spans="1:17" ht="22.8" x14ac:dyDescent="0.4">
      <c r="A27" s="2"/>
      <c r="B27" s="3"/>
      <c r="C27" s="102" t="s">
        <v>25</v>
      </c>
      <c r="D27" s="102"/>
      <c r="E27" s="122" t="str">
        <f>IF(I27&lt;0,"  Certified &lt; farmer-saved ???","")</f>
        <v/>
      </c>
      <c r="F27" s="123"/>
      <c r="G27" s="146">
        <f>I9</f>
        <v>4.25</v>
      </c>
      <c r="H27" s="146">
        <f>G27</f>
        <v>4.25</v>
      </c>
      <c r="I27" s="125">
        <f>G27-H27</f>
        <v>0</v>
      </c>
      <c r="J27" s="4"/>
      <c r="K27" s="2"/>
    </row>
    <row r="28" spans="1:17" ht="23.4" thickBot="1" x14ac:dyDescent="0.45">
      <c r="A28" s="2"/>
      <c r="B28" s="5"/>
      <c r="C28" s="6"/>
      <c r="D28" s="6"/>
      <c r="E28" s="6"/>
      <c r="F28" s="6"/>
      <c r="G28" s="6"/>
      <c r="H28" s="6"/>
      <c r="I28" s="6"/>
      <c r="J28" s="7"/>
      <c r="K28" s="2"/>
    </row>
    <row r="29" spans="1:17" ht="22.8" x14ac:dyDescent="0.4">
      <c r="A29" s="2"/>
      <c r="B29" s="2"/>
      <c r="C29" s="2"/>
      <c r="D29" s="2"/>
      <c r="E29" s="2"/>
      <c r="F29" s="2"/>
      <c r="G29" s="2"/>
      <c r="H29" s="2"/>
      <c r="I29" s="2"/>
      <c r="J29" s="8" t="s">
        <v>26</v>
      </c>
      <c r="K29" s="1"/>
    </row>
    <row r="30" spans="1:17" ht="16.8" thickBot="1" x14ac:dyDescent="0.4">
      <c r="A30" s="1"/>
      <c r="B30" s="1"/>
      <c r="C30" s="1"/>
      <c r="D30" s="1"/>
      <c r="E30" s="1"/>
      <c r="F30" s="1"/>
      <c r="G30" s="1"/>
      <c r="H30" s="1"/>
      <c r="I30" s="1"/>
      <c r="J30" s="1"/>
      <c r="K30" s="1"/>
    </row>
    <row r="31" spans="1:17" ht="6" customHeight="1" x14ac:dyDescent="0.4">
      <c r="A31" s="2"/>
      <c r="B31" s="48"/>
      <c r="C31" s="49"/>
      <c r="D31" s="49"/>
      <c r="E31" s="49"/>
      <c r="F31" s="49"/>
      <c r="G31" s="49"/>
      <c r="H31" s="49"/>
      <c r="I31" s="49"/>
      <c r="J31" s="50"/>
      <c r="K31" s="2"/>
    </row>
    <row r="32" spans="1:17" ht="23.4" x14ac:dyDescent="0.45">
      <c r="A32" s="2"/>
      <c r="B32" s="51"/>
      <c r="C32" s="52" t="s">
        <v>0</v>
      </c>
      <c r="D32" s="53"/>
      <c r="E32" s="53"/>
      <c r="F32" s="53"/>
      <c r="G32" s="53"/>
      <c r="H32" s="53"/>
      <c r="I32" s="53"/>
      <c r="J32" s="54"/>
      <c r="K32" s="2"/>
    </row>
    <row r="33" spans="1:11" ht="6" customHeight="1" thickBot="1" x14ac:dyDescent="0.45">
      <c r="A33" s="2"/>
      <c r="B33" s="55"/>
      <c r="C33" s="56"/>
      <c r="D33" s="56"/>
      <c r="E33" s="56"/>
      <c r="F33" s="56"/>
      <c r="G33" s="56"/>
      <c r="H33" s="56"/>
      <c r="I33" s="56"/>
      <c r="J33" s="57"/>
      <c r="K33" s="2"/>
    </row>
    <row r="34" spans="1:11" ht="6" customHeight="1" x14ac:dyDescent="0.45">
      <c r="A34" s="9"/>
      <c r="B34" s="10"/>
      <c r="C34" s="58"/>
      <c r="D34" s="58"/>
      <c r="E34" s="58"/>
      <c r="F34" s="58"/>
      <c r="G34" s="62"/>
      <c r="H34" s="62"/>
      <c r="I34" s="58"/>
      <c r="J34" s="11"/>
      <c r="K34" s="9"/>
    </row>
    <row r="35" spans="1:11" ht="23.4" x14ac:dyDescent="0.45">
      <c r="A35" s="2"/>
      <c r="B35" s="12"/>
      <c r="C35" s="59"/>
      <c r="D35" s="59"/>
      <c r="E35" s="59"/>
      <c r="F35" s="59"/>
      <c r="G35" s="63" t="s">
        <v>20</v>
      </c>
      <c r="H35" s="63" t="s">
        <v>39</v>
      </c>
      <c r="I35" s="60" t="s">
        <v>22</v>
      </c>
      <c r="J35" s="14"/>
      <c r="K35" s="2"/>
    </row>
    <row r="36" spans="1:11" ht="23.4" x14ac:dyDescent="0.45">
      <c r="A36" s="2"/>
      <c r="B36" s="12"/>
      <c r="C36" s="59" t="s">
        <v>27</v>
      </c>
      <c r="D36" s="59"/>
      <c r="E36" s="59"/>
      <c r="F36" s="59"/>
      <c r="G36" s="64">
        <f>G26*G27-(I26*I22)</f>
        <v>274.75</v>
      </c>
      <c r="H36" s="64">
        <f>H26*H27</f>
        <v>255</v>
      </c>
      <c r="I36" s="61">
        <f>G36-H36</f>
        <v>19.75</v>
      </c>
      <c r="J36" s="14"/>
      <c r="K36" s="2"/>
    </row>
    <row r="37" spans="1:11" ht="23.4" x14ac:dyDescent="0.45">
      <c r="A37" s="2"/>
      <c r="B37" s="12"/>
      <c r="C37" s="59" t="s">
        <v>28</v>
      </c>
      <c r="D37" s="59"/>
      <c r="E37" s="59"/>
      <c r="F37" s="59"/>
      <c r="G37" s="64">
        <f>I6*G25/60</f>
        <v>14</v>
      </c>
      <c r="H37" s="64">
        <f>I17*H25/60</f>
        <v>7.5086100357355559</v>
      </c>
      <c r="I37" s="61">
        <f>G37-H37</f>
        <v>6.4913899642644441</v>
      </c>
      <c r="J37" s="14"/>
      <c r="K37" s="2"/>
    </row>
    <row r="38" spans="1:11" ht="18.600000000000001" customHeight="1" thickBot="1" x14ac:dyDescent="0.5">
      <c r="A38" s="2"/>
      <c r="B38" s="116"/>
      <c r="C38" s="118" t="str">
        <f>_xlfn.CONCAT("*Calculated at a certified seed advantage of ",FIXED(I26,0,TRUE),"bu/ac")</f>
        <v>*Calculated at a certified seed advantage of 5bu/ac</v>
      </c>
      <c r="E38" s="36"/>
      <c r="F38" s="36"/>
      <c r="G38" s="114"/>
      <c r="H38" s="114"/>
      <c r="I38" s="115"/>
      <c r="J38" s="117"/>
      <c r="K38" s="2"/>
    </row>
    <row r="39" spans="1:11" ht="6" customHeight="1" x14ac:dyDescent="0.45">
      <c r="A39" s="2"/>
      <c r="B39" s="83"/>
      <c r="C39" s="84"/>
      <c r="D39" s="84"/>
      <c r="E39" s="84"/>
      <c r="F39" s="84"/>
      <c r="G39" s="87"/>
      <c r="H39" s="87"/>
      <c r="I39" s="85"/>
      <c r="J39" s="86"/>
      <c r="K39" s="2"/>
    </row>
    <row r="40" spans="1:11" ht="22.8" x14ac:dyDescent="0.35">
      <c r="A40" s="15"/>
      <c r="B40" s="65"/>
      <c r="C40" s="66" t="s">
        <v>29</v>
      </c>
      <c r="D40" s="66"/>
      <c r="E40" s="66"/>
      <c r="F40" s="67"/>
      <c r="G40" s="82">
        <f>G36-G37</f>
        <v>260.75</v>
      </c>
      <c r="H40" s="82">
        <f>H36-H37</f>
        <v>247.49138996426444</v>
      </c>
      <c r="I40" s="68">
        <f>G40-H40</f>
        <v>13.258610035735558</v>
      </c>
      <c r="J40" s="69"/>
      <c r="K40" s="15"/>
    </row>
    <row r="41" spans="1:11" ht="6" customHeight="1" thickBot="1" x14ac:dyDescent="0.45">
      <c r="A41" s="15"/>
      <c r="B41" s="88"/>
      <c r="C41" s="77"/>
      <c r="D41" s="77"/>
      <c r="E41" s="77"/>
      <c r="F41" s="78"/>
      <c r="G41" s="79"/>
      <c r="H41" s="78"/>
      <c r="I41" s="80"/>
      <c r="J41" s="81"/>
      <c r="K41" s="15"/>
    </row>
    <row r="42" spans="1:11" ht="22.8" customHeight="1" x14ac:dyDescent="0.4">
      <c r="A42" s="2"/>
      <c r="B42" s="13"/>
      <c r="D42" s="13"/>
      <c r="E42" s="13"/>
      <c r="F42" s="13"/>
      <c r="G42" s="13"/>
      <c r="H42" s="13"/>
      <c r="I42" s="13"/>
      <c r="J42" s="26"/>
      <c r="K42" s="2"/>
    </row>
    <row r="43" spans="1:11" ht="6" customHeight="1" x14ac:dyDescent="0.45">
      <c r="A43" s="2"/>
      <c r="B43" s="70"/>
      <c r="C43" s="71"/>
      <c r="D43" s="71"/>
      <c r="E43" s="71"/>
      <c r="F43" s="71"/>
      <c r="G43" s="71"/>
      <c r="H43" s="71"/>
      <c r="I43" s="71"/>
      <c r="J43" s="72"/>
      <c r="K43" s="2"/>
    </row>
    <row r="44" spans="1:11" ht="23.4" x14ac:dyDescent="0.45">
      <c r="A44" s="2"/>
      <c r="B44" s="73"/>
      <c r="C44" s="76" t="s">
        <v>33</v>
      </c>
      <c r="D44" s="74"/>
      <c r="E44" s="74"/>
      <c r="F44" s="74"/>
      <c r="G44" s="74"/>
      <c r="H44" s="74"/>
      <c r="I44" s="74"/>
      <c r="J44" s="75"/>
      <c r="K44" s="2"/>
    </row>
    <row r="45" spans="1:11" ht="6" customHeight="1" x14ac:dyDescent="0.45">
      <c r="A45" s="2"/>
      <c r="B45" s="73"/>
      <c r="C45" s="74"/>
      <c r="D45" s="74"/>
      <c r="E45" s="74"/>
      <c r="F45" s="74"/>
      <c r="G45" s="74"/>
      <c r="H45" s="74"/>
      <c r="I45" s="74"/>
      <c r="J45" s="75"/>
      <c r="K45" s="2"/>
    </row>
    <row r="46" spans="1:11" ht="22.8" x14ac:dyDescent="0.4">
      <c r="A46" s="2"/>
      <c r="B46" s="12"/>
      <c r="C46" s="13"/>
      <c r="D46" s="16" t="s">
        <v>30</v>
      </c>
      <c r="E46" s="16"/>
      <c r="F46" s="17" t="s">
        <v>38</v>
      </c>
      <c r="G46" s="17"/>
      <c r="H46" s="17"/>
      <c r="I46" s="17"/>
      <c r="J46" s="18"/>
      <c r="K46" s="2"/>
    </row>
    <row r="47" spans="1:11" ht="23.4" thickBot="1" x14ac:dyDescent="0.45">
      <c r="A47" s="2"/>
      <c r="B47" s="12"/>
      <c r="C47" s="13"/>
      <c r="D47" s="19" t="s">
        <v>31</v>
      </c>
      <c r="E47" s="19"/>
      <c r="F47" s="147">
        <v>0</v>
      </c>
      <c r="G47" s="20">
        <f>F47+0.05</f>
        <v>0.05</v>
      </c>
      <c r="H47" s="20">
        <f>G47+0.05</f>
        <v>0.1</v>
      </c>
      <c r="I47" s="20">
        <f>H47+0.05</f>
        <v>0.15000000000000002</v>
      </c>
      <c r="J47" s="14"/>
      <c r="K47" s="2"/>
    </row>
    <row r="48" spans="1:11" ht="23.4" thickBot="1" x14ac:dyDescent="0.45">
      <c r="A48" s="2"/>
      <c r="B48" s="12"/>
      <c r="C48" s="13"/>
      <c r="D48" s="148">
        <v>0</v>
      </c>
      <c r="E48" s="20"/>
      <c r="F48" s="21">
        <f>(((($H$27+F$47)*($D48+$H$26))-$G$37-(D48*$I$22)))-(($H$27*$H$26)-$H$37)</f>
        <v>-6.4913899642644424</v>
      </c>
      <c r="G48" s="21">
        <f>(((($H$27+G$47)*($D48+$H$26))-$G$37-(E48*$I$22)))-(($H$27*$H$26)-$H$37)</f>
        <v>-3.4913899642644424</v>
      </c>
      <c r="H48" s="21">
        <f>(((($H$27+H$47)*($D48+$H$26))-$G$37-(F48*$I$22)))-(($H$27*$H$26)-$H$37)</f>
        <v>1.4560270250148903</v>
      </c>
      <c r="I48" s="97">
        <f>(((($H$27+I$47)*($D48+$H$26))-$G$37-(G48*$I$22)))-(($H$27*$H$26)-$H$37)</f>
        <v>3.5560270250148847</v>
      </c>
      <c r="J48" s="14"/>
      <c r="K48" s="2"/>
    </row>
    <row r="49" spans="1:11" ht="23.4" thickBot="1" x14ac:dyDescent="0.45">
      <c r="A49" s="2"/>
      <c r="B49" s="12"/>
      <c r="C49" s="13"/>
      <c r="D49" s="22">
        <f>D48+1</f>
        <v>1</v>
      </c>
      <c r="E49" s="20"/>
      <c r="F49" s="21">
        <f>(((($H$27+F$47)*($D49+$H$26))-$G$37-(D49*$I$22)))-(($H$27*$H$26)-$H$37)</f>
        <v>-2.5413899642644537</v>
      </c>
      <c r="G49" s="21">
        <f>(((($H$27+G$47)*($D49+$H$26))-$G$37-(E49*$I$22)))-(($H$27*$H$26)-$H$37)</f>
        <v>0.808610035735569</v>
      </c>
      <c r="H49" s="21">
        <f>(((($H$27+H$47)*($D49+$H$26))-$G$37-(F49*$I$22)))-(($H$27*$H$26)-$H$37)</f>
        <v>4.621027025014854</v>
      </c>
      <c r="I49" s="97">
        <f>(((($H$27+I$47)*($D49+$H$26))-$G$37-(G49*$I$22)))-(($H$27*$H$26)-$H$37)</f>
        <v>6.6660270250149267</v>
      </c>
      <c r="J49" s="14"/>
      <c r="K49" s="2"/>
    </row>
    <row r="50" spans="1:11" ht="23.4" thickBot="1" x14ac:dyDescent="0.45">
      <c r="A50" s="2"/>
      <c r="B50" s="12"/>
      <c r="C50" s="13"/>
      <c r="D50" s="22">
        <f>D49+1</f>
        <v>2</v>
      </c>
      <c r="E50" s="22"/>
      <c r="F50" s="21">
        <f>(((($H$27+F$47)*($D50+$H$26))-$G$37-(D50*$I$22)))-(($H$27*$H$26)-$H$37)</f>
        <v>1.4086100357355633</v>
      </c>
      <c r="G50" s="21">
        <f>(((($H$27+G$47)*($D50+$H$26))-$G$37-(E50*$I$22)))-(($H$27*$H$26)-$H$37)</f>
        <v>5.1086100357355235</v>
      </c>
      <c r="H50" s="21">
        <f>(((($H$27+H$47)*($D50+$H$26))-$G$37-(F50*$I$22)))-(($H$27*$H$26)-$H$37)</f>
        <v>7.7860270250148744</v>
      </c>
      <c r="I50" s="97">
        <f>(((($H$27+I$47)*($D50+$H$26))-$G$37-(G50*$I$22)))-(($H$27*$H$26)-$H$37)</f>
        <v>9.7760270250149119</v>
      </c>
      <c r="J50" s="14"/>
      <c r="K50" s="2"/>
    </row>
    <row r="51" spans="1:11" ht="23.4" thickBot="1" x14ac:dyDescent="0.45">
      <c r="A51" s="2"/>
      <c r="B51" s="12"/>
      <c r="C51" s="13"/>
      <c r="D51" s="22">
        <f>D50+1</f>
        <v>3</v>
      </c>
      <c r="E51" s="22"/>
      <c r="F51" s="21">
        <f>(((($H$27+F$47)*($D51+$H$26))-$G$37-(D51*$I$22)))-(($H$27*$H$26)-$H$37)</f>
        <v>5.3586100357355519</v>
      </c>
      <c r="G51" s="21">
        <f>(((($H$27+G$47)*($D51+$H$26))-$G$37-(E51*$I$22)))-(($H$27*$H$26)-$H$37)</f>
        <v>9.4086100357355349</v>
      </c>
      <c r="H51" s="21">
        <f>(((($H$27+H$47)*($D51+$H$26))-$G$37-(F51*$I$22)))-(($H$27*$H$26)-$H$37)</f>
        <v>10.951027025014866</v>
      </c>
      <c r="I51" s="97">
        <f>(((($H$27+I$47)*($D51+$H$26))-$G$37-(G51*$I$22)))-(($H$27*$H$26)-$H$37)</f>
        <v>12.886027025014926</v>
      </c>
      <c r="J51" s="14"/>
      <c r="K51" s="2"/>
    </row>
    <row r="52" spans="1:11" ht="23.4" thickBot="1" x14ac:dyDescent="0.45">
      <c r="A52" s="2"/>
      <c r="B52" s="12"/>
      <c r="C52" s="13"/>
      <c r="D52" s="22">
        <f>D51+1</f>
        <v>4</v>
      </c>
      <c r="E52" s="22"/>
      <c r="F52" s="98">
        <f>(((($H$27+F$47)*($D52+$H$26))-$G$37-(D52*$I$22)))-(($H$27*$H$26)-$H$37)</f>
        <v>9.308610035735569</v>
      </c>
      <c r="G52" s="98">
        <f>(((($H$27+G$47)*($D52+$H$26))-$G$37-(E52*$I$22)))-(($H$27*$H$26)-$H$37)</f>
        <v>13.708610035735546</v>
      </c>
      <c r="H52" s="98">
        <f>(((($H$27+H$47)*($D52+$H$26))-$G$37-(F52*$I$22)))-(($H$27*$H$26)-$H$37)</f>
        <v>14.116027025014887</v>
      </c>
      <c r="I52" s="99">
        <f>(((($H$27+I$47)*($D52+$H$26))-$G$37-(G52*$I$22)))-(($H$27*$H$26)-$H$37)</f>
        <v>15.996027025014939</v>
      </c>
      <c r="J52" s="14"/>
      <c r="K52" s="2"/>
    </row>
    <row r="53" spans="1:11" ht="22.8" x14ac:dyDescent="0.4">
      <c r="A53" s="2"/>
      <c r="B53" s="12"/>
      <c r="C53" s="13"/>
      <c r="D53" s="138" t="str">
        <f>LEFT(C54,50)&amp;FIXED(H26,0,TRUE)&amp;" bu/ac and a price of $"&amp;FIXED(H27,2,TRUE)&amp;"/bu for crop from farmer-saved seed."</f>
        <v>* Based on a yield of 60 bu/ac and a price of $4.25/bu for crop from farmer-saved seed.</v>
      </c>
      <c r="E53" s="22"/>
      <c r="F53" s="137"/>
      <c r="G53" s="137"/>
      <c r="H53" s="137"/>
      <c r="I53" s="137"/>
      <c r="J53" s="14"/>
      <c r="K53" s="2"/>
    </row>
    <row r="54" spans="1:11" ht="22.8" x14ac:dyDescent="0.4">
      <c r="A54" s="2"/>
      <c r="B54" s="23"/>
      <c r="C54" s="24" t="s">
        <v>32</v>
      </c>
      <c r="D54" s="139" t="s">
        <v>37</v>
      </c>
      <c r="E54" s="25"/>
      <c r="F54" s="26"/>
      <c r="G54" s="26"/>
      <c r="H54" s="26"/>
      <c r="I54" s="26"/>
      <c r="J54" s="14"/>
      <c r="K54" s="2"/>
    </row>
    <row r="55" spans="1:11" ht="6" customHeight="1" thickBot="1" x14ac:dyDescent="0.45">
      <c r="A55" s="2"/>
      <c r="B55" s="27"/>
      <c r="C55" s="28"/>
      <c r="D55" s="28"/>
      <c r="E55" s="28"/>
      <c r="F55" s="28"/>
      <c r="G55" s="28"/>
      <c r="H55" s="28"/>
      <c r="I55" s="28"/>
      <c r="J55" s="29"/>
      <c r="K55" s="2"/>
    </row>
    <row r="56" spans="1:11" ht="16.2" x14ac:dyDescent="0.35">
      <c r="A56" s="1"/>
      <c r="B56" s="1"/>
      <c r="C56" s="1"/>
      <c r="D56" s="1"/>
      <c r="E56" s="1"/>
      <c r="F56" s="1"/>
      <c r="G56" s="1"/>
      <c r="H56" s="1"/>
      <c r="I56" s="1"/>
      <c r="J56" s="1"/>
      <c r="K56" s="1"/>
    </row>
    <row r="57" spans="1:11" ht="6" customHeight="1" x14ac:dyDescent="0.45">
      <c r="A57" s="1"/>
      <c r="B57" s="70"/>
      <c r="C57" s="71"/>
      <c r="D57" s="71"/>
      <c r="E57" s="71"/>
      <c r="F57" s="71"/>
      <c r="G57" s="71"/>
      <c r="H57" s="71"/>
      <c r="I57" s="71"/>
      <c r="J57" s="72"/>
      <c r="K57" s="1"/>
    </row>
    <row r="58" spans="1:11" ht="23.4" x14ac:dyDescent="0.45">
      <c r="A58" s="1"/>
      <c r="B58" s="73"/>
      <c r="C58" s="76" t="s">
        <v>34</v>
      </c>
      <c r="D58" s="74"/>
      <c r="E58" s="74"/>
      <c r="F58" s="74"/>
      <c r="G58" s="74"/>
      <c r="H58" s="74"/>
      <c r="I58" s="74"/>
      <c r="J58" s="75"/>
      <c r="K58" s="1"/>
    </row>
    <row r="59" spans="1:11" ht="6" customHeight="1" x14ac:dyDescent="0.45">
      <c r="A59" s="1"/>
      <c r="B59" s="73"/>
      <c r="C59" s="74"/>
      <c r="D59" s="74"/>
      <c r="E59" s="74"/>
      <c r="F59" s="74"/>
      <c r="G59" s="74"/>
      <c r="H59" s="74"/>
      <c r="I59" s="74"/>
      <c r="J59" s="75"/>
      <c r="K59" s="1"/>
    </row>
    <row r="60" spans="1:11" ht="22.8" x14ac:dyDescent="0.4">
      <c r="A60" s="1"/>
      <c r="B60" s="12"/>
      <c r="C60" s="13"/>
      <c r="D60" s="16" t="s">
        <v>30</v>
      </c>
      <c r="E60" s="16"/>
      <c r="F60" s="17" t="s">
        <v>38</v>
      </c>
      <c r="G60" s="17"/>
      <c r="H60" s="17"/>
      <c r="I60" s="17"/>
      <c r="J60" s="18"/>
      <c r="K60" s="1"/>
    </row>
    <row r="61" spans="1:11" ht="23.4" thickBot="1" x14ac:dyDescent="0.45">
      <c r="A61" s="1"/>
      <c r="B61" s="12"/>
      <c r="C61" s="13"/>
      <c r="D61" s="19" t="s">
        <v>31</v>
      </c>
      <c r="E61" s="19"/>
      <c r="F61" s="147">
        <v>0</v>
      </c>
      <c r="G61" s="20">
        <f>F61+0.05</f>
        <v>0.05</v>
      </c>
      <c r="H61" s="20">
        <f>G61+0.05</f>
        <v>0.1</v>
      </c>
      <c r="I61" s="20">
        <f>H61+0.05</f>
        <v>0.15000000000000002</v>
      </c>
      <c r="J61" s="14"/>
      <c r="K61" s="1"/>
    </row>
    <row r="62" spans="1:11" ht="23.4" thickBot="1" x14ac:dyDescent="0.45">
      <c r="A62" s="1"/>
      <c r="B62" s="12"/>
      <c r="C62" s="13"/>
      <c r="D62" s="148">
        <v>0</v>
      </c>
      <c r="E62" s="20"/>
      <c r="F62" s="89">
        <f>((((($H$27+F$47)*($D62+$H$26))-$G$37-(D62*$I$22)))-(($H$27*$H$26)-$H$37))/$G$26</f>
        <v>-9.9867537911760645E-2</v>
      </c>
      <c r="G62" s="90">
        <f>((((($H$27+G$47)*($D62+$H$26))-$G$37-(E62*$I$22)))-(($H$27*$H$26)-$H$37))/$G$26</f>
        <v>-5.3713691757914496E-2</v>
      </c>
      <c r="H62" s="90">
        <f>((((($H$27+H$47)*($D62+$H$26))-$G$37-(F62*$I$22)))-(($H$27*$H$26)-$H$37))/$G$26</f>
        <v>-7.0989185060140103E-3</v>
      </c>
      <c r="I62" s="91">
        <f>((((($H$27+I$47)*($D62+$H$26))-$G$37-(G62*$I$22)))-(($H$27*$H$26)-$H$37))/$G$26</f>
        <v>3.8841909896352979E-2</v>
      </c>
      <c r="J62" s="14"/>
      <c r="K62" s="1"/>
    </row>
    <row r="63" spans="1:11" ht="23.4" thickBot="1" x14ac:dyDescent="0.45">
      <c r="A63" s="1"/>
      <c r="B63" s="12"/>
      <c r="C63" s="13"/>
      <c r="D63" s="22">
        <f>D62+1</f>
        <v>1</v>
      </c>
      <c r="E63" s="20"/>
      <c r="F63" s="92">
        <f>((((($H$27+F$47)*($D63+$H$26))-$G$37-(D63*$I$22)))-(($H$27*$H$26)-$H$37))/$G$26</f>
        <v>-3.9098307142530056E-2</v>
      </c>
      <c r="G63" s="21">
        <f>((((($H$27+G$47)*($D63+$H$26))-$G$37-(E63*$I$22)))-(($H$27*$H$26)-$H$37))/$G$26</f>
        <v>1.2440154395931831E-2</v>
      </c>
      <c r="H63" s="21">
        <f>((((($H$27+H$47)*($D63+$H$26))-$G$37-(F63*$I$22)))-(($H$27*$H$26)-$H$37))/$G$26</f>
        <v>5.9543685044281328E-2</v>
      </c>
      <c r="I63" s="93">
        <f>((((($H$27+I$47)*($D63+$H$26))-$G$37-(G63*$I$22)))-(($H$27*$H$26)-$H$37))/$G$26</f>
        <v>0.1062288921448739</v>
      </c>
      <c r="J63" s="14"/>
      <c r="K63" s="1"/>
    </row>
    <row r="64" spans="1:11" ht="23.4" thickBot="1" x14ac:dyDescent="0.45">
      <c r="A64" s="1"/>
      <c r="B64" s="12"/>
      <c r="C64" s="13"/>
      <c r="D64" s="22">
        <f>D63+1</f>
        <v>2</v>
      </c>
      <c r="E64" s="22"/>
      <c r="F64" s="92">
        <f>((((($H$27+F$47)*($D64+$H$26))-$G$37-(D64*$I$22)))-(($H$27*$H$26)-$H$37))/$G$26</f>
        <v>2.1670923626700974E-2</v>
      </c>
      <c r="G64" s="21">
        <f>((((($H$27+G$47)*($D64+$H$26))-$G$37-(E64*$I$22)))-(($H$27*$H$26)-$H$37))/$G$26</f>
        <v>7.859400054977729E-2</v>
      </c>
      <c r="H64" s="21">
        <f>((((($H$27+H$47)*($D64+$H$26))-$G$37-(F64*$I$22)))-(($H$27*$H$26)-$H$37))/$G$26</f>
        <v>0.12618628859457753</v>
      </c>
      <c r="I64" s="93">
        <f>((((($H$27+I$47)*($D64+$H$26))-$G$37-(G64*$I$22)))-(($H$27*$H$26)-$H$37))/$G$26</f>
        <v>0.17361587439339438</v>
      </c>
      <c r="J64" s="14"/>
      <c r="K64" s="1"/>
    </row>
    <row r="65" spans="1:11" ht="23.4" thickBot="1" x14ac:dyDescent="0.45">
      <c r="A65" s="1"/>
      <c r="B65" s="12"/>
      <c r="C65" s="13"/>
      <c r="D65" s="22">
        <f>D64+1</f>
        <v>3</v>
      </c>
      <c r="E65" s="22"/>
      <c r="F65" s="92">
        <f>((((($H$27+F$47)*($D65+$H$26))-$G$37-(D65*$I$22)))-(($H$27*$H$26)-$H$37))/$G$26</f>
        <v>8.2440154395931567E-2</v>
      </c>
      <c r="G65" s="21">
        <f>((((($H$27+G$47)*($D65+$H$26))-$G$37-(E65*$I$22)))-(($H$27*$H$26)-$H$37))/$G$26</f>
        <v>0.14474784670362362</v>
      </c>
      <c r="H65" s="21">
        <f>((((($H$27+H$47)*($D65+$H$26))-$G$37-(F65*$I$22)))-(($H$27*$H$26)-$H$37))/$G$26</f>
        <v>0.19282889214487289</v>
      </c>
      <c r="I65" s="93">
        <f>((((($H$27+I$47)*($D65+$H$26))-$G$37-(G65*$I$22)))-(($H$27*$H$26)-$H$37))/$G$26</f>
        <v>0.24100285664191531</v>
      </c>
      <c r="J65" s="14"/>
      <c r="K65" s="1"/>
    </row>
    <row r="66" spans="1:11" ht="23.4" thickBot="1" x14ac:dyDescent="0.45">
      <c r="A66" s="1"/>
      <c r="B66" s="12"/>
      <c r="C66" s="13"/>
      <c r="D66" s="22">
        <f>D65+1</f>
        <v>4</v>
      </c>
      <c r="E66" s="22"/>
      <c r="F66" s="94">
        <f>((((($H$27+F$47)*($D66+$H$26))-$G$37-(D66*$I$22)))-(($H$27*$H$26)-$H$37))/$G$26</f>
        <v>0.1432093851651626</v>
      </c>
      <c r="G66" s="95">
        <f>((((($H$27+G$47)*($D66+$H$26))-$G$37-(E66*$I$22)))-(($H$27*$H$26)-$H$37))/$G$26</f>
        <v>0.21090169285746993</v>
      </c>
      <c r="H66" s="95">
        <f>((((($H$27+H$47)*($D66+$H$26))-$G$37-(F66*$I$22)))-(($H$27*$H$26)-$H$37))/$G$26</f>
        <v>0.25947149569516864</v>
      </c>
      <c r="I66" s="96">
        <f>((((($H$27+I$47)*($D66+$H$26))-$G$37-(G66*$I$22)))-(($H$27*$H$26)-$H$37))/$G$26</f>
        <v>0.30838983889043625</v>
      </c>
      <c r="J66" s="14"/>
      <c r="K66" s="1"/>
    </row>
    <row r="67" spans="1:11" ht="22.8" x14ac:dyDescent="0.4">
      <c r="A67" s="1"/>
      <c r="B67" s="12"/>
      <c r="C67" s="13"/>
      <c r="D67" s="138" t="str">
        <f>LEFT(C54,50)&amp;FIXED(H26,0,TRUE)&amp;" bu/ac and a price of $"&amp;FIXED(H27,2,TRUE)&amp;"/bu for crop from farmer-saved seed."</f>
        <v>* Based on a yield of 60 bu/ac and a price of $4.25/bu for crop from farmer-saved seed.</v>
      </c>
      <c r="E67" s="22"/>
      <c r="F67" s="137"/>
      <c r="G67" s="137"/>
      <c r="H67" s="137"/>
      <c r="I67" s="137"/>
      <c r="J67" s="14"/>
      <c r="K67" s="1"/>
    </row>
    <row r="68" spans="1:11" ht="22.8" x14ac:dyDescent="0.4">
      <c r="A68" s="1"/>
      <c r="B68" s="23"/>
      <c r="C68" s="24" t="s">
        <v>32</v>
      </c>
      <c r="D68" s="139" t="s">
        <v>37</v>
      </c>
      <c r="E68" s="25"/>
      <c r="F68" s="26"/>
      <c r="G68" s="26"/>
      <c r="H68" s="26"/>
      <c r="I68" s="26"/>
      <c r="J68" s="14"/>
      <c r="K68" s="1"/>
    </row>
    <row r="69" spans="1:11" ht="6" customHeight="1" thickBot="1" x14ac:dyDescent="0.45">
      <c r="A69" s="1"/>
      <c r="B69" s="27"/>
      <c r="C69" s="28"/>
      <c r="D69" s="28"/>
      <c r="E69" s="28"/>
      <c r="F69" s="28"/>
      <c r="G69" s="28"/>
      <c r="H69" s="28"/>
      <c r="I69" s="28"/>
      <c r="J69" s="29"/>
      <c r="K69" s="1"/>
    </row>
    <row r="70" spans="1:11" ht="20.399999999999999" x14ac:dyDescent="0.35">
      <c r="A70" s="1"/>
      <c r="B70" s="30"/>
      <c r="C70" s="1"/>
      <c r="D70" s="1"/>
      <c r="E70" s="1"/>
      <c r="F70" s="1"/>
      <c r="G70" s="1"/>
      <c r="H70" s="1"/>
      <c r="I70" s="1"/>
      <c r="J70" s="1"/>
      <c r="K70" s="1"/>
    </row>
    <row r="71" spans="1:11" ht="20.399999999999999" x14ac:dyDescent="0.35">
      <c r="A71" s="1"/>
      <c r="B71" s="30"/>
      <c r="C71" s="1"/>
      <c r="D71" s="1"/>
      <c r="E71" s="1"/>
      <c r="F71" s="1"/>
      <c r="G71" s="1"/>
      <c r="H71" s="1"/>
      <c r="I71" s="1"/>
      <c r="J71" s="1"/>
      <c r="K71" s="1"/>
    </row>
    <row r="72" spans="1:11" ht="16.2" x14ac:dyDescent="0.35">
      <c r="A72" s="1"/>
      <c r="B72" s="1"/>
      <c r="C72" s="1"/>
      <c r="D72" s="1"/>
      <c r="E72" s="1"/>
      <c r="F72" s="1"/>
      <c r="G72" s="1"/>
      <c r="H72" s="1"/>
      <c r="I72" s="1"/>
      <c r="J72" s="1"/>
      <c r="K72" s="1"/>
    </row>
    <row r="73" spans="1:11" ht="16.2" x14ac:dyDescent="0.35">
      <c r="A73" s="1"/>
      <c r="B73" s="1"/>
      <c r="C73" s="1"/>
      <c r="D73" s="1"/>
      <c r="E73" s="1"/>
      <c r="F73" s="1"/>
      <c r="G73" s="1"/>
      <c r="H73" s="1"/>
      <c r="I73" s="1"/>
      <c r="J73" s="1"/>
      <c r="K73" s="1"/>
    </row>
    <row r="74" spans="1:11" ht="16.2" x14ac:dyDescent="0.35">
      <c r="A74" s="1"/>
      <c r="B74" s="1"/>
      <c r="C74" s="1"/>
      <c r="D74" s="1"/>
      <c r="E74" s="1"/>
      <c r="F74" s="1"/>
      <c r="G74" s="1"/>
      <c r="H74" s="1"/>
      <c r="I74" s="1"/>
      <c r="J74" s="1"/>
      <c r="K74" s="1"/>
    </row>
    <row r="75" spans="1:11" ht="16.2" x14ac:dyDescent="0.35">
      <c r="A75" s="1"/>
      <c r="B75" s="1"/>
      <c r="C75" s="1"/>
      <c r="D75" s="1"/>
      <c r="E75" s="1"/>
      <c r="F75" s="1"/>
      <c r="G75" s="1"/>
      <c r="H75" s="1"/>
      <c r="I75" s="1"/>
      <c r="J75" s="1"/>
      <c r="K75" s="1"/>
    </row>
    <row r="76" spans="1:11" ht="16.2" x14ac:dyDescent="0.35">
      <c r="A76" s="1"/>
      <c r="B76" s="1"/>
      <c r="C76" s="1"/>
      <c r="D76" s="1"/>
      <c r="E76" s="1"/>
      <c r="F76" s="1"/>
      <c r="G76" s="1"/>
      <c r="H76" s="1"/>
      <c r="I76" s="1"/>
      <c r="J76" s="1"/>
      <c r="K76" s="1"/>
    </row>
    <row r="77" spans="1:11" ht="16.2" x14ac:dyDescent="0.35">
      <c r="A77" s="1"/>
      <c r="B77" s="1"/>
      <c r="C77" s="1"/>
      <c r="D77" s="1"/>
      <c r="E77" s="1"/>
      <c r="F77" s="1"/>
      <c r="G77" s="1"/>
      <c r="H77" s="1"/>
      <c r="I77" s="1"/>
      <c r="J77" s="1"/>
      <c r="K77" s="1"/>
    </row>
    <row r="78" spans="1:11" ht="16.2" x14ac:dyDescent="0.35">
      <c r="A78" s="1"/>
      <c r="B78" s="1"/>
      <c r="C78" s="1"/>
      <c r="D78" s="1"/>
      <c r="E78" s="1"/>
      <c r="F78" s="1"/>
      <c r="G78" s="1"/>
      <c r="H78" s="1"/>
      <c r="I78" s="1"/>
      <c r="J78" s="1"/>
      <c r="K78" s="1"/>
    </row>
    <row r="79" spans="1:11" ht="16.2" x14ac:dyDescent="0.35">
      <c r="A79" s="1"/>
      <c r="B79" s="1"/>
      <c r="C79" s="1"/>
      <c r="D79" s="1"/>
      <c r="E79" s="1"/>
      <c r="F79" s="1"/>
      <c r="G79" s="1"/>
      <c r="H79" s="1"/>
      <c r="I79" s="1"/>
      <c r="J79" s="1"/>
      <c r="K79" s="1"/>
    </row>
    <row r="80" spans="1:11" ht="16.2" x14ac:dyDescent="0.35">
      <c r="A80" s="1"/>
      <c r="B80" s="1"/>
      <c r="C80" s="1"/>
      <c r="D80" s="1"/>
      <c r="E80" s="1"/>
      <c r="F80" s="1"/>
      <c r="G80" s="1"/>
      <c r="H80" s="1"/>
      <c r="I80" s="1"/>
      <c r="J80" s="1"/>
      <c r="K80" s="1"/>
    </row>
    <row r="81" spans="1:11" ht="16.2" x14ac:dyDescent="0.35">
      <c r="A81" s="1"/>
      <c r="B81" s="1"/>
      <c r="C81" s="1"/>
      <c r="D81" s="1"/>
      <c r="E81" s="1"/>
      <c r="F81" s="1"/>
      <c r="G81" s="1"/>
      <c r="H81" s="1"/>
      <c r="I81" s="1"/>
      <c r="J81" s="1"/>
      <c r="K81" s="1"/>
    </row>
    <row r="82" spans="1:11" ht="16.2" x14ac:dyDescent="0.35">
      <c r="A82" s="1"/>
      <c r="B82" s="1"/>
      <c r="C82" s="1"/>
      <c r="D82" s="1"/>
      <c r="E82" s="1"/>
      <c r="F82" s="1"/>
      <c r="G82" s="1"/>
      <c r="H82" s="1"/>
      <c r="I82" s="1"/>
      <c r="J82" s="1"/>
      <c r="K82" s="1"/>
    </row>
    <row r="83" spans="1:11" ht="16.2" x14ac:dyDescent="0.35">
      <c r="A83" s="1"/>
      <c r="B83" s="1"/>
      <c r="C83" s="1"/>
      <c r="D83" s="1"/>
      <c r="E83" s="1"/>
      <c r="F83" s="1"/>
      <c r="G83" s="1"/>
      <c r="H83" s="1"/>
      <c r="I83" s="1"/>
      <c r="J83" s="1"/>
      <c r="K83" s="1"/>
    </row>
    <row r="84" spans="1:11" ht="16.2" x14ac:dyDescent="0.35">
      <c r="A84" s="1"/>
      <c r="B84" s="1"/>
      <c r="C84" s="1"/>
      <c r="D84" s="1"/>
      <c r="E84" s="1"/>
      <c r="F84" s="1"/>
      <c r="G84" s="1"/>
      <c r="H84" s="1"/>
      <c r="I84" s="1"/>
      <c r="J84" s="1"/>
      <c r="K84" s="1"/>
    </row>
    <row r="85" spans="1:11" ht="16.2" x14ac:dyDescent="0.35">
      <c r="B85" s="1"/>
      <c r="C85" s="1"/>
      <c r="D85" s="1"/>
      <c r="E85" s="1"/>
      <c r="F85" s="1"/>
      <c r="G85" s="1"/>
      <c r="H85" s="1"/>
      <c r="I85" s="1"/>
      <c r="J85" s="1"/>
    </row>
    <row r="86" spans="1:11" ht="16.2" x14ac:dyDescent="0.35">
      <c r="B86" s="1"/>
      <c r="C86" s="1"/>
      <c r="D86" s="1"/>
      <c r="E86" s="1"/>
      <c r="F86" s="1"/>
      <c r="G86" s="1"/>
      <c r="H86" s="1"/>
      <c r="I86" s="1"/>
      <c r="J86" s="1"/>
    </row>
    <row r="87" spans="1:11" ht="16.2" x14ac:dyDescent="0.35">
      <c r="B87" s="1"/>
      <c r="C87" s="1"/>
      <c r="D87" s="1"/>
      <c r="E87" s="1"/>
      <c r="F87" s="1"/>
      <c r="G87" s="1"/>
      <c r="H87" s="1"/>
      <c r="I87" s="1"/>
      <c r="J87" s="1"/>
    </row>
    <row r="88" spans="1:11" ht="16.2" x14ac:dyDescent="0.35">
      <c r="B88" s="1"/>
      <c r="C88" s="1"/>
      <c r="D88" s="1"/>
      <c r="E88" s="1"/>
      <c r="F88" s="1"/>
      <c r="G88" s="1"/>
      <c r="H88" s="1"/>
      <c r="I88" s="1"/>
      <c r="J88" s="1"/>
    </row>
    <row r="89" spans="1:11" ht="16.2" x14ac:dyDescent="0.35">
      <c r="B89" s="1"/>
      <c r="C89" s="1"/>
      <c r="D89" s="1"/>
      <c r="E89" s="1"/>
      <c r="F89" s="1"/>
      <c r="G89" s="1"/>
      <c r="H89" s="1"/>
      <c r="I89" s="1"/>
      <c r="J89" s="1"/>
    </row>
    <row r="90" spans="1:11" ht="16.2" x14ac:dyDescent="0.35">
      <c r="B90" s="1"/>
      <c r="C90" s="1"/>
      <c r="D90" s="1"/>
      <c r="E90" s="1"/>
      <c r="F90" s="1"/>
      <c r="G90" s="1"/>
      <c r="H90" s="1"/>
      <c r="I90" s="1"/>
      <c r="J90" s="1"/>
    </row>
    <row r="91" spans="1:11" ht="16.2" x14ac:dyDescent="0.35">
      <c r="B91" s="1"/>
      <c r="C91" s="1"/>
      <c r="D91" s="1"/>
      <c r="E91" s="1"/>
      <c r="F91" s="1"/>
      <c r="G91" s="1"/>
      <c r="H91" s="1"/>
      <c r="I91" s="1"/>
      <c r="J91" s="1"/>
    </row>
    <row r="92" spans="1:11" ht="16.2" x14ac:dyDescent="0.35">
      <c r="B92" s="1"/>
      <c r="C92" s="1"/>
      <c r="D92" s="1"/>
      <c r="E92" s="1"/>
      <c r="F92" s="1"/>
      <c r="G92" s="1"/>
      <c r="H92" s="1"/>
      <c r="I92" s="1"/>
      <c r="J92" s="1"/>
    </row>
    <row r="93" spans="1:11" ht="16.2" x14ac:dyDescent="0.35">
      <c r="B93" s="1"/>
      <c r="C93" s="1"/>
      <c r="D93" s="1"/>
      <c r="E93" s="1"/>
      <c r="F93" s="1"/>
      <c r="G93" s="1"/>
      <c r="H93" s="1"/>
      <c r="I93" s="1"/>
      <c r="J93" s="1"/>
    </row>
    <row r="94" spans="1:11" ht="16.2" x14ac:dyDescent="0.35">
      <c r="B94" s="1"/>
      <c r="C94" s="1"/>
      <c r="D94" s="1"/>
      <c r="E94" s="1"/>
      <c r="F94" s="1"/>
      <c r="G94" s="1"/>
      <c r="H94" s="1"/>
      <c r="I94" s="1"/>
      <c r="J94" s="1"/>
    </row>
    <row r="95" spans="1:11" ht="16.2" x14ac:dyDescent="0.35">
      <c r="B95" s="1"/>
      <c r="C95" s="1"/>
      <c r="D95" s="1"/>
      <c r="E95" s="1"/>
      <c r="F95" s="1"/>
      <c r="G95" s="1"/>
      <c r="H95" s="1"/>
      <c r="I95" s="1"/>
      <c r="J95" s="1"/>
    </row>
    <row r="96" spans="1:11" ht="16.2" x14ac:dyDescent="0.35">
      <c r="B96" s="1"/>
      <c r="C96" s="1"/>
      <c r="D96" s="1"/>
      <c r="E96" s="1"/>
      <c r="F96" s="1"/>
      <c r="G96" s="1"/>
      <c r="H96" s="1"/>
      <c r="I96" s="1"/>
      <c r="J96" s="1"/>
    </row>
  </sheetData>
  <mergeCells count="2">
    <mergeCell ref="L19:Q19"/>
    <mergeCell ref="L20:Q20"/>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Economics of Certified Seed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Trout</dc:creator>
  <cp:lastModifiedBy>Landon Trout</cp:lastModifiedBy>
  <dcterms:created xsi:type="dcterms:W3CDTF">2025-09-30T14:12:52Z</dcterms:created>
  <dcterms:modified xsi:type="dcterms:W3CDTF">2025-09-30T19:08:54Z</dcterms:modified>
</cp:coreProperties>
</file>